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esktop\CPIA 2023\CPIA 2023 Quarterly Reports\Q4 Quartely Report\"/>
    </mc:Choice>
  </mc:AlternateContent>
  <xr:revisionPtr revIDLastSave="0" documentId="13_ncr:1_{49681BDA-5396-4BD0-9F00-B0D3C4954414}" xr6:coauthVersionLast="47" xr6:coauthVersionMax="47" xr10:uidLastSave="{00000000-0000-0000-0000-000000000000}"/>
  <bookViews>
    <workbookView xWindow="-22464" yWindow="-2172" windowWidth="15960" windowHeight="11940" activeTab="4" xr2:uid="{1F204671-C948-4F20-9219-3CE8310EA1F0}"/>
  </bookViews>
  <sheets>
    <sheet name="Q1" sheetId="1" r:id="rId1"/>
    <sheet name="Q2" sheetId="2" r:id="rId2"/>
    <sheet name="Q3" sheetId="3" r:id="rId3"/>
    <sheet name="Q4" sheetId="4" r:id="rId4"/>
    <sheet name="Q4 Board Re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4" l="1"/>
  <c r="F18" i="5"/>
  <c r="G18" i="5"/>
  <c r="D18" i="5"/>
  <c r="E18" i="5"/>
  <c r="H14" i="5"/>
  <c r="H13" i="5"/>
  <c r="H12" i="5"/>
  <c r="H17" i="5"/>
  <c r="F37" i="5"/>
  <c r="G37" i="5"/>
  <c r="D37" i="5"/>
  <c r="G28" i="5"/>
  <c r="G32" i="5" s="1"/>
  <c r="F28" i="5"/>
  <c r="F32" i="5" s="1"/>
  <c r="E28" i="5"/>
  <c r="E32" i="5" s="1"/>
  <c r="E38" i="5" s="1"/>
  <c r="H27" i="5"/>
  <c r="D26" i="5"/>
  <c r="H26" i="5" s="1"/>
  <c r="H25" i="5"/>
  <c r="H24" i="5"/>
  <c r="H23" i="5"/>
  <c r="H22" i="5"/>
  <c r="D8" i="5"/>
  <c r="K106" i="4"/>
  <c r="H18" i="5" l="1"/>
  <c r="G38" i="5"/>
  <c r="D28" i="5"/>
  <c r="D32" i="5" s="1"/>
  <c r="F38" i="5"/>
  <c r="D19" i="5"/>
  <c r="H28" i="5"/>
  <c r="L85" i="4"/>
  <c r="D38" i="5" l="1"/>
  <c r="D40" i="5"/>
  <c r="D44" i="5" s="1"/>
  <c r="E4" i="5"/>
  <c r="E8" i="5" s="1"/>
  <c r="E19" i="5" s="1"/>
  <c r="E40" i="5" s="1"/>
  <c r="F4" i="5" s="1"/>
  <c r="I95" i="4"/>
  <c r="D83" i="4"/>
  <c r="G39" i="4"/>
  <c r="G19" i="4"/>
  <c r="G15" i="4"/>
  <c r="G29" i="4"/>
  <c r="G33" i="4" s="1"/>
  <c r="F85" i="4"/>
  <c r="G84" i="4"/>
  <c r="G82" i="4"/>
  <c r="G81" i="4"/>
  <c r="G80" i="4"/>
  <c r="K94" i="4"/>
  <c r="K93" i="4"/>
  <c r="K92" i="4"/>
  <c r="H91" i="4"/>
  <c r="K91" i="4" s="1"/>
  <c r="H90" i="4"/>
  <c r="K90" i="4" s="1"/>
  <c r="F76" i="4"/>
  <c r="G75" i="4"/>
  <c r="D74" i="4"/>
  <c r="G74" i="4" s="1"/>
  <c r="G73" i="4"/>
  <c r="G72" i="4"/>
  <c r="G71" i="4"/>
  <c r="F65" i="4"/>
  <c r="G65" i="4" s="1"/>
  <c r="D64" i="4"/>
  <c r="G64" i="4" s="1"/>
  <c r="D63" i="4"/>
  <c r="G63" i="4" s="1"/>
  <c r="D62" i="4"/>
  <c r="G62" i="4" s="1"/>
  <c r="D61" i="4"/>
  <c r="G55" i="4"/>
  <c r="D54" i="4"/>
  <c r="G53" i="4"/>
  <c r="G52" i="4"/>
  <c r="G51" i="4"/>
  <c r="F46" i="4"/>
  <c r="D39" i="4"/>
  <c r="F29" i="4"/>
  <c r="F33" i="4" s="1"/>
  <c r="E29" i="4"/>
  <c r="E33" i="4" s="1"/>
  <c r="E40" i="4" s="1"/>
  <c r="H28" i="4"/>
  <c r="D27" i="4"/>
  <c r="D29" i="4" s="1"/>
  <c r="D33" i="4" s="1"/>
  <c r="H26" i="4"/>
  <c r="H25" i="4"/>
  <c r="H24" i="4"/>
  <c r="H23" i="4"/>
  <c r="F19" i="4"/>
  <c r="E19" i="4"/>
  <c r="D19" i="4"/>
  <c r="H17" i="4"/>
  <c r="D7" i="4"/>
  <c r="F28" i="3"/>
  <c r="E28" i="3"/>
  <c r="D28" i="3"/>
  <c r="D17" i="3"/>
  <c r="G71" i="3"/>
  <c r="F76" i="3"/>
  <c r="F65" i="3"/>
  <c r="G65" i="3" s="1"/>
  <c r="D74" i="3"/>
  <c r="F46" i="3"/>
  <c r="J83" i="3"/>
  <c r="L83" i="3" s="1"/>
  <c r="H81" i="3"/>
  <c r="H80" i="3"/>
  <c r="J80" i="3" s="1"/>
  <c r="L80" i="3" s="1"/>
  <c r="J84" i="3"/>
  <c r="L84" i="3" s="1"/>
  <c r="J81" i="3"/>
  <c r="L81" i="3" s="1"/>
  <c r="G72" i="3"/>
  <c r="G73" i="3"/>
  <c r="G75" i="3"/>
  <c r="D61" i="3"/>
  <c r="D62" i="3"/>
  <c r="G62" i="3" s="1"/>
  <c r="D63" i="3"/>
  <c r="G63" i="3" s="1"/>
  <c r="D64" i="3"/>
  <c r="G64" i="3" s="1"/>
  <c r="F17" i="3"/>
  <c r="J82" i="3"/>
  <c r="L82" i="3" s="1"/>
  <c r="G55" i="3"/>
  <c r="D54" i="3"/>
  <c r="G54" i="3" s="1"/>
  <c r="G53" i="3"/>
  <c r="G52" i="3"/>
  <c r="G51" i="3"/>
  <c r="D38" i="3"/>
  <c r="H29" i="3"/>
  <c r="H26" i="3"/>
  <c r="D25" i="3"/>
  <c r="H24" i="3"/>
  <c r="H23" i="3"/>
  <c r="H22" i="3"/>
  <c r="H21" i="3"/>
  <c r="E17" i="3"/>
  <c r="H15" i="3"/>
  <c r="D7" i="3"/>
  <c r="D25" i="2"/>
  <c r="H25" i="2" s="1"/>
  <c r="J83" i="2"/>
  <c r="J84" i="2"/>
  <c r="J85" i="2"/>
  <c r="J86" i="2"/>
  <c r="J87" i="2"/>
  <c r="J82" i="2"/>
  <c r="G66" i="2"/>
  <c r="D68" i="2" s="1"/>
  <c r="E17" i="2"/>
  <c r="H21" i="2"/>
  <c r="H22" i="2"/>
  <c r="H23" i="2"/>
  <c r="H24" i="2"/>
  <c r="H26" i="2"/>
  <c r="H27" i="2"/>
  <c r="H15" i="2"/>
  <c r="D7" i="2"/>
  <c r="D18" i="1"/>
  <c r="D6" i="1"/>
  <c r="D64" i="2"/>
  <c r="G64" i="2" s="1"/>
  <c r="D63" i="2"/>
  <c r="G63" i="2" s="1"/>
  <c r="D62" i="2"/>
  <c r="G62" i="2" s="1"/>
  <c r="D61" i="2"/>
  <c r="G65" i="2"/>
  <c r="E28" i="2"/>
  <c r="E33" i="2" s="1"/>
  <c r="E39" i="2" s="1"/>
  <c r="D17" i="2"/>
  <c r="E44" i="5" l="1"/>
  <c r="F8" i="5"/>
  <c r="F19" i="5" s="1"/>
  <c r="F40" i="5" s="1"/>
  <c r="G40" i="4"/>
  <c r="F40" i="4"/>
  <c r="D85" i="4"/>
  <c r="E81" i="4" s="1"/>
  <c r="D20" i="4"/>
  <c r="D66" i="4"/>
  <c r="E64" i="4" s="1"/>
  <c r="H27" i="4"/>
  <c r="K95" i="4"/>
  <c r="H95" i="4"/>
  <c r="G76" i="4"/>
  <c r="H75" i="4" s="1"/>
  <c r="H29" i="4"/>
  <c r="D40" i="4"/>
  <c r="G54" i="4"/>
  <c r="G56" i="4" s="1"/>
  <c r="H55" i="4" s="1"/>
  <c r="D76" i="4"/>
  <c r="D56" i="4"/>
  <c r="E54" i="4" s="1"/>
  <c r="G66" i="4"/>
  <c r="H61" i="4" s="1"/>
  <c r="G66" i="3"/>
  <c r="H61" i="3" s="1"/>
  <c r="G74" i="3"/>
  <c r="G76" i="3" s="1"/>
  <c r="H71" i="3" s="1"/>
  <c r="H85" i="3"/>
  <c r="J85" i="3" s="1"/>
  <c r="L85" i="3"/>
  <c r="D76" i="3"/>
  <c r="D66" i="3"/>
  <c r="E65" i="3" s="1"/>
  <c r="E61" i="3"/>
  <c r="G56" i="3"/>
  <c r="H51" i="3" s="1"/>
  <c r="H25" i="3"/>
  <c r="D56" i="3"/>
  <c r="D18" i="2"/>
  <c r="H63" i="2"/>
  <c r="D66" i="2"/>
  <c r="E64" i="2" s="1"/>
  <c r="G55" i="2"/>
  <c r="D54" i="2"/>
  <c r="G54" i="2" s="1"/>
  <c r="G53" i="2"/>
  <c r="G52" i="2"/>
  <c r="G51" i="2"/>
  <c r="D38" i="2"/>
  <c r="D28" i="2"/>
  <c r="G48" i="1"/>
  <c r="D33" i="1"/>
  <c r="G47" i="1"/>
  <c r="G50" i="1"/>
  <c r="G46" i="1"/>
  <c r="F44" i="5" l="1"/>
  <c r="G4" i="5"/>
  <c r="G8" i="5" s="1"/>
  <c r="G19" i="5" s="1"/>
  <c r="E61" i="4"/>
  <c r="E65" i="4"/>
  <c r="E82" i="4"/>
  <c r="D42" i="4"/>
  <c r="E3" i="4" s="1"/>
  <c r="E7" i="4" s="1"/>
  <c r="E20" i="4" s="1"/>
  <c r="E42" i="4" s="1"/>
  <c r="E83" i="4"/>
  <c r="G83" i="4"/>
  <c r="G85" i="4" s="1"/>
  <c r="E84" i="4"/>
  <c r="E62" i="4"/>
  <c r="E80" i="4"/>
  <c r="H74" i="4"/>
  <c r="E63" i="4"/>
  <c r="H63" i="4"/>
  <c r="H73" i="4"/>
  <c r="E72" i="4"/>
  <c r="E74" i="4"/>
  <c r="E75" i="4"/>
  <c r="E73" i="4"/>
  <c r="E71" i="4"/>
  <c r="H72" i="4"/>
  <c r="H71" i="4"/>
  <c r="E53" i="4"/>
  <c r="E55" i="4"/>
  <c r="E51" i="4"/>
  <c r="E52" i="4"/>
  <c r="H53" i="4"/>
  <c r="H52" i="4"/>
  <c r="H51" i="4"/>
  <c r="H54" i="4"/>
  <c r="H64" i="4"/>
  <c r="H65" i="4"/>
  <c r="H62" i="4"/>
  <c r="H62" i="3"/>
  <c r="E62" i="3"/>
  <c r="E63" i="3"/>
  <c r="E75" i="3"/>
  <c r="E72" i="3"/>
  <c r="H65" i="3"/>
  <c r="H64" i="3"/>
  <c r="E55" i="3"/>
  <c r="E74" i="3"/>
  <c r="E71" i="3"/>
  <c r="E73" i="3"/>
  <c r="H63" i="3"/>
  <c r="H73" i="3"/>
  <c r="H75" i="3"/>
  <c r="E64" i="3"/>
  <c r="E66" i="3" s="1"/>
  <c r="H72" i="3"/>
  <c r="H74" i="3"/>
  <c r="H53" i="3"/>
  <c r="H55" i="3"/>
  <c r="E53" i="3"/>
  <c r="E51" i="3"/>
  <c r="E52" i="3"/>
  <c r="E54" i="3"/>
  <c r="H52" i="3"/>
  <c r="H54" i="3"/>
  <c r="D39" i="2"/>
  <c r="D42" i="2" s="1"/>
  <c r="H28" i="2"/>
  <c r="E61" i="2"/>
  <c r="H65" i="2"/>
  <c r="H61" i="2"/>
  <c r="E62" i="2"/>
  <c r="E63" i="2"/>
  <c r="E65" i="2"/>
  <c r="H64" i="2"/>
  <c r="H62" i="2"/>
  <c r="D56" i="2"/>
  <c r="G56" i="2"/>
  <c r="H51" i="2" s="1"/>
  <c r="D49" i="1"/>
  <c r="G49" i="1" s="1"/>
  <c r="G40" i="5" l="1"/>
  <c r="G44" i="5" s="1"/>
  <c r="D46" i="4"/>
  <c r="E66" i="4"/>
  <c r="E85" i="4"/>
  <c r="H81" i="4"/>
  <c r="H82" i="4"/>
  <c r="H84" i="4"/>
  <c r="H80" i="4"/>
  <c r="H83" i="4"/>
  <c r="H66" i="4"/>
  <c r="H56" i="4"/>
  <c r="E56" i="4"/>
  <c r="E46" i="4"/>
  <c r="F3" i="4"/>
  <c r="F7" i="4" s="1"/>
  <c r="F20" i="4" s="1"/>
  <c r="H76" i="4"/>
  <c r="E76" i="4"/>
  <c r="H66" i="3"/>
  <c r="E76" i="3"/>
  <c r="H76" i="3"/>
  <c r="H56" i="3"/>
  <c r="E56" i="3"/>
  <c r="E52" i="2"/>
  <c r="H66" i="2"/>
  <c r="E66" i="2"/>
  <c r="E53" i="2"/>
  <c r="E55" i="2"/>
  <c r="E54" i="2"/>
  <c r="E51" i="2"/>
  <c r="D46" i="2"/>
  <c r="E3" i="2"/>
  <c r="E7" i="2" s="1"/>
  <c r="H55" i="2"/>
  <c r="H53" i="2"/>
  <c r="H52" i="2"/>
  <c r="H54" i="2"/>
  <c r="G51" i="1"/>
  <c r="D51" i="1"/>
  <c r="E49" i="1" s="1"/>
  <c r="D28" i="1"/>
  <c r="D34" i="1" s="1"/>
  <c r="F42" i="4" l="1"/>
  <c r="G3" i="4" s="1"/>
  <c r="G20" i="4" s="1"/>
  <c r="G42" i="4" s="1"/>
  <c r="G46" i="4" s="1"/>
  <c r="H85" i="4"/>
  <c r="E18" i="2"/>
  <c r="E42" i="2" s="1"/>
  <c r="E56" i="2"/>
  <c r="H56" i="2"/>
  <c r="H47" i="1"/>
  <c r="H46" i="1"/>
  <c r="H50" i="1"/>
  <c r="H48" i="1"/>
  <c r="H49" i="1"/>
  <c r="E47" i="1"/>
  <c r="E50" i="1"/>
  <c r="E48" i="1"/>
  <c r="E46" i="1"/>
  <c r="D17" i="1"/>
  <c r="E46" i="2" l="1"/>
  <c r="H51" i="1"/>
  <c r="D37" i="1"/>
  <c r="E51" i="1"/>
  <c r="D41" i="1" l="1"/>
  <c r="E3" i="1"/>
  <c r="F33" i="3"/>
  <c r="F39" i="3" s="1"/>
  <c r="E33" i="3"/>
  <c r="E39" i="3" s="1"/>
  <c r="D18" i="3"/>
  <c r="D39" i="3"/>
  <c r="D42" i="3"/>
  <c r="E3" i="3" s="1"/>
  <c r="E7" i="3" s="1"/>
  <c r="E18" i="3" s="1"/>
  <c r="D46" i="3"/>
  <c r="H28" i="3"/>
  <c r="E42" i="3" l="1"/>
  <c r="E46" i="3"/>
  <c r="F3" i="3"/>
  <c r="F7" i="3" s="1"/>
  <c r="F18" i="3" s="1"/>
  <c r="F42" i="3" s="1"/>
  <c r="G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miguelfer</author>
  </authors>
  <commentList>
    <comment ref="D25" authorId="0" shapeId="0" xr:uid="{61BC4FAC-0AC3-4CE4-8E4F-07D3225FCFC8}">
      <text>
        <r>
          <rPr>
            <b/>
            <sz val="9"/>
            <color indexed="81"/>
            <rFont val="Tahoma"/>
            <family val="2"/>
          </rPr>
          <t>miguelfer:</t>
        </r>
        <r>
          <rPr>
            <sz val="9"/>
            <color indexed="81"/>
            <rFont val="Tahoma"/>
            <family val="2"/>
          </rPr>
          <t xml:space="preserve">
Corrected by $601,00 (Double entry errror)</t>
        </r>
      </text>
    </comment>
    <comment ref="G61" authorId="0" shapeId="0" xr:uid="{D0914265-FF21-4802-805D-B22568A48AB8}">
      <text>
        <r>
          <rPr>
            <b/>
            <sz val="9"/>
            <color indexed="81"/>
            <rFont val="Tahoma"/>
            <family val="2"/>
          </rPr>
          <t>miguelfer:</t>
        </r>
        <r>
          <rPr>
            <sz val="9"/>
            <color indexed="81"/>
            <rFont val="Tahoma"/>
            <family val="2"/>
          </rPr>
          <t xml:space="preserve">
See note to the right.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miguelfer</author>
  </authors>
  <commentList>
    <comment ref="D25" authorId="0" shapeId="0" xr:uid="{3095AB6C-6188-49B7-82F9-619B160024FF}">
      <text>
        <r>
          <rPr>
            <b/>
            <sz val="9"/>
            <color indexed="81"/>
            <rFont val="Tahoma"/>
            <family val="2"/>
          </rPr>
          <t>miguelfer:</t>
        </r>
        <r>
          <rPr>
            <sz val="9"/>
            <color indexed="81"/>
            <rFont val="Tahoma"/>
            <family val="2"/>
          </rPr>
          <t xml:space="preserve">
Corrected by $601,00 (Double entry errror)</t>
        </r>
      </text>
    </comment>
    <comment ref="G61" authorId="0" shapeId="0" xr:uid="{62E49F24-0EF1-4197-87AC-8999DAF57B08}">
      <text>
        <r>
          <rPr>
            <b/>
            <sz val="9"/>
            <color indexed="81"/>
            <rFont val="Tahoma"/>
            <family val="2"/>
          </rPr>
          <t>miguelfer:</t>
        </r>
        <r>
          <rPr>
            <sz val="9"/>
            <color indexed="81"/>
            <rFont val="Tahoma"/>
            <family val="2"/>
          </rPr>
          <t xml:space="preserve">
See note to the right.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miguelfer</author>
  </authors>
  <commentList>
    <comment ref="D27" authorId="0" shapeId="0" xr:uid="{0F59008B-0333-4EB5-B5FF-C0FE0008BE68}">
      <text>
        <r>
          <rPr>
            <b/>
            <sz val="9"/>
            <color indexed="81"/>
            <rFont val="Tahoma"/>
            <family val="2"/>
          </rPr>
          <t>miguelfer:</t>
        </r>
        <r>
          <rPr>
            <sz val="9"/>
            <color indexed="81"/>
            <rFont val="Tahoma"/>
            <family val="2"/>
          </rPr>
          <t xml:space="preserve">
Corrected by $601,00 (Double entry errror)</t>
        </r>
      </text>
    </comment>
    <comment ref="G61" authorId="0" shapeId="0" xr:uid="{894B4236-F1AF-4E07-9B0E-C7EAFB2AF233}">
      <text>
        <r>
          <rPr>
            <b/>
            <sz val="9"/>
            <color indexed="81"/>
            <rFont val="Tahoma"/>
            <family val="2"/>
          </rPr>
          <t>miguelfer:</t>
        </r>
        <r>
          <rPr>
            <sz val="9"/>
            <color indexed="81"/>
            <rFont val="Tahoma"/>
            <family val="2"/>
          </rPr>
          <t xml:space="preserve">
See note to the right.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miguelfer</author>
  </authors>
  <commentList>
    <comment ref="D26" authorId="0" shapeId="0" xr:uid="{E7B50303-AA76-425D-900B-382D38AFA78B}">
      <text>
        <r>
          <rPr>
            <b/>
            <sz val="9"/>
            <color indexed="81"/>
            <rFont val="Tahoma"/>
            <family val="2"/>
          </rPr>
          <t>miguelfer:</t>
        </r>
        <r>
          <rPr>
            <sz val="9"/>
            <color indexed="81"/>
            <rFont val="Tahoma"/>
            <family val="2"/>
          </rPr>
          <t xml:space="preserve">
Corrected by $601,00 (Double entry errror)</t>
        </r>
      </text>
    </comment>
  </commentList>
</comments>
</file>

<file path=xl/sharedStrings.xml><?xml version="1.0" encoding="utf-8"?>
<sst xmlns="http://schemas.openxmlformats.org/spreadsheetml/2006/main" count="428" uniqueCount="108">
  <si>
    <t>Income &amp;
Expenses</t>
  </si>
  <si>
    <t xml:space="preserve">Q1 </t>
  </si>
  <si>
    <t xml:space="preserve">Q2
</t>
  </si>
  <si>
    <t>Q3</t>
  </si>
  <si>
    <t>Q4</t>
  </si>
  <si>
    <t>Notes</t>
  </si>
  <si>
    <t xml:space="preserve">Roll-over Assessment Amount </t>
  </si>
  <si>
    <t xml:space="preserve">INCOME </t>
  </si>
  <si>
    <t xml:space="preserve">City Deposits </t>
  </si>
  <si>
    <t>Park Cleaning income</t>
  </si>
  <si>
    <t>Total Income</t>
  </si>
  <si>
    <t xml:space="preserve">TOTAL Assets </t>
  </si>
  <si>
    <t>SECURITY</t>
  </si>
  <si>
    <t>ADMIN &amp; POLICY DEV</t>
  </si>
  <si>
    <t xml:space="preserve">   1- Admin</t>
  </si>
  <si>
    <t xml:space="preserve">   2- Office and insurance</t>
  </si>
  <si>
    <t>LANDSCAPING &amp; MAINTENANCE</t>
  </si>
  <si>
    <t>MARKETING, PROMOTIONS &amp; PR</t>
  </si>
  <si>
    <t>Contingency Reserve</t>
  </si>
  <si>
    <t xml:space="preserve">Bank Balances </t>
  </si>
  <si>
    <t xml:space="preserve">     BID  Contingency Reserve</t>
  </si>
  <si>
    <t xml:space="preserve">     CPIA Reserve - Non-BID</t>
  </si>
  <si>
    <t xml:space="preserve">Total Bank Balance  (Checking + Savings) </t>
  </si>
  <si>
    <t xml:space="preserve">2023  - CPIA Quarterly Financial Report    -    Q1 </t>
  </si>
  <si>
    <t xml:space="preserve">Payment to Emergency account </t>
  </si>
  <si>
    <t xml:space="preserve">Items </t>
  </si>
  <si>
    <t xml:space="preserve">% of total </t>
  </si>
  <si>
    <t>Contingency Reserve - Funds transfer</t>
  </si>
  <si>
    <t xml:space="preserve">Beginning balance Checking Account </t>
  </si>
  <si>
    <t xml:space="preserve"> CP-BID 2023 Budget </t>
  </si>
  <si>
    <t xml:space="preserve">Calculations - Adjustments between accounts - Result is report to submit to the City Clerk  </t>
  </si>
  <si>
    <t xml:space="preserve">Non BID income </t>
  </si>
  <si>
    <t>BID Income</t>
  </si>
  <si>
    <t xml:space="preserve">TOTAL BID Expenses </t>
  </si>
  <si>
    <t xml:space="preserve"> Loan payments </t>
  </si>
  <si>
    <t xml:space="preserve">Total Loan Payments </t>
  </si>
  <si>
    <t xml:space="preserve"> BID Expenses</t>
  </si>
  <si>
    <r>
      <t>Payment of Year-end Loan to</t>
    </r>
    <r>
      <rPr>
        <i/>
        <sz val="9"/>
        <color rgb="FF323232"/>
        <rFont val="Arial"/>
        <family val="2"/>
      </rPr>
      <t xml:space="preserve"> Gomez Landscape</t>
    </r>
  </si>
  <si>
    <r>
      <t>Total Outflows</t>
    </r>
    <r>
      <rPr>
        <sz val="9"/>
        <color rgb="FF323232"/>
        <rFont val="Arial"/>
        <family val="2"/>
      </rPr>
      <t xml:space="preserve"> (Expenses plus Loan payments) </t>
    </r>
  </si>
  <si>
    <r>
      <rPr>
        <sz val="9"/>
        <color theme="1"/>
        <rFont val="Arial"/>
        <family val="2"/>
      </rPr>
      <t>Savings Accounts</t>
    </r>
    <r>
      <rPr>
        <b/>
        <sz val="9"/>
        <color theme="1"/>
        <rFont val="Arial"/>
        <family val="2"/>
      </rPr>
      <t xml:space="preserve"> </t>
    </r>
  </si>
  <si>
    <r>
      <rPr>
        <b/>
        <sz val="9"/>
        <color theme="1"/>
        <rFont val="Calibri"/>
        <family val="2"/>
        <scheme val="minor"/>
      </rPr>
      <t>Totals</t>
    </r>
    <r>
      <rPr>
        <sz val="9"/>
        <color theme="1"/>
        <rFont val="Calibri"/>
        <family val="2"/>
        <scheme val="minor"/>
      </rPr>
      <t xml:space="preserve"> </t>
    </r>
  </si>
  <si>
    <t>From SCUN</t>
  </si>
  <si>
    <t>Checking Account (assets minus outflows)</t>
  </si>
  <si>
    <t>Donation for the Art Walk</t>
  </si>
  <si>
    <t>City Report</t>
  </si>
  <si>
    <t>Actual Q1 Expenses</t>
  </si>
  <si>
    <t xml:space="preserve">    1. Admin</t>
  </si>
  <si>
    <r>
      <rPr>
        <b/>
        <sz val="12"/>
        <color rgb="FFFF0000"/>
        <rFont val="Calibri"/>
        <family val="2"/>
        <scheme val="minor"/>
      </rPr>
      <t xml:space="preserve">Q2 </t>
    </r>
    <r>
      <rPr>
        <b/>
        <sz val="9"/>
        <color rgb="FFFF0000"/>
        <rFont val="Calibri"/>
        <family val="2"/>
        <scheme val="minor"/>
      </rPr>
      <t>-</t>
    </r>
    <r>
      <rPr>
        <b/>
        <sz val="9"/>
        <color theme="1"/>
        <rFont val="Calibri"/>
        <family val="2"/>
        <scheme val="minor"/>
      </rPr>
      <t xml:space="preserve"> Calculations - Adjustments between accounts - Result is report to submit to the City Clerk  </t>
    </r>
  </si>
  <si>
    <r>
      <rPr>
        <b/>
        <sz val="11"/>
        <color rgb="FFFF0000"/>
        <rFont val="Calibri"/>
        <family val="2"/>
        <scheme val="minor"/>
      </rPr>
      <t xml:space="preserve">Q1 </t>
    </r>
    <r>
      <rPr>
        <b/>
        <sz val="9"/>
        <color rgb="FFFF0000"/>
        <rFont val="Calibri"/>
        <family val="2"/>
        <scheme val="minor"/>
      </rPr>
      <t>-</t>
    </r>
    <r>
      <rPr>
        <b/>
        <sz val="9"/>
        <color theme="1"/>
        <rFont val="Calibri"/>
        <family val="2"/>
        <scheme val="minor"/>
      </rPr>
      <t xml:space="preserve"> Calculations - Adjustments between accounts - Result is report to submit to the City Clerk  </t>
    </r>
  </si>
  <si>
    <t>Non BID expenses</t>
  </si>
  <si>
    <t xml:space="preserve">books </t>
  </si>
  <si>
    <t xml:space="preserve">diff </t>
  </si>
  <si>
    <t xml:space="preserve">Q2 </t>
  </si>
  <si>
    <t>Adjustment</t>
  </si>
  <si>
    <t xml:space="preserve">Cleared Payables (Double entries) </t>
  </si>
  <si>
    <t>Payables cleared in Q2</t>
  </si>
  <si>
    <t xml:space="preserve">Adjested Beginning Balace </t>
  </si>
  <si>
    <t>Payable Cleared in Q2</t>
  </si>
  <si>
    <t xml:space="preserve">Adjusted Checking Balance </t>
  </si>
  <si>
    <t>Actual Q2 Expenses</t>
  </si>
  <si>
    <t>Q1</t>
  </si>
  <si>
    <t>Q2</t>
  </si>
  <si>
    <t>Q1+Q2 totals</t>
  </si>
  <si>
    <t xml:space="preserve">Reported to city </t>
  </si>
  <si>
    <t>Note</t>
  </si>
  <si>
    <t xml:space="preserve">Landscape &amp; Maintenance reported on Q1 an expense excess of  $601.00. The books were corrected (it was due to a double entry) but the city reporting was not. For Q2 we are intentionally reporting $601.00 less. This will maintain the city portal and the books in sink.   </t>
  </si>
  <si>
    <t>Art Walk donations</t>
  </si>
  <si>
    <t xml:space="preserve">2023  - CPIA Quarterly Financial Report    -    Q2 </t>
  </si>
  <si>
    <t xml:space="preserve">Yearly Totals </t>
  </si>
  <si>
    <t>CPIA - Total BID and Non-BID Expenses</t>
  </si>
  <si>
    <t>Cleared Payables (Double entries) Payroll Q1</t>
  </si>
  <si>
    <t>Actual Q3 Expenses</t>
  </si>
  <si>
    <t>Budget</t>
  </si>
  <si>
    <t>Running Total</t>
  </si>
  <si>
    <t>Running Totals   -  CITY  PEPORT</t>
  </si>
  <si>
    <t xml:space="preserve">Balance </t>
  </si>
  <si>
    <t xml:space="preserve">Summary of quarterly submissions to the city.  Contains running quarterly totals, Budget, and Balance (Indicates how close CPIA financials are from the budget.. </t>
  </si>
  <si>
    <r>
      <rPr>
        <b/>
        <sz val="16"/>
        <color rgb="FFFF0000"/>
        <rFont val="Calibri"/>
        <family val="2"/>
        <scheme val="minor"/>
      </rPr>
      <t>Q3</t>
    </r>
    <r>
      <rPr>
        <b/>
        <sz val="10"/>
        <color rgb="FFFF0000"/>
        <rFont val="Calibri"/>
        <family val="2"/>
        <scheme val="minor"/>
      </rPr>
      <t xml:space="preserve"> -</t>
    </r>
    <r>
      <rPr>
        <b/>
        <sz val="10"/>
        <color theme="1"/>
        <rFont val="Calibri"/>
        <family val="2"/>
        <scheme val="minor"/>
      </rPr>
      <t xml:space="preserve"> Calculations - Adjustments between accounts - Result is report to submit to the City Clerk  </t>
    </r>
  </si>
  <si>
    <r>
      <rPr>
        <b/>
        <sz val="10"/>
        <color rgb="FFFF0000"/>
        <rFont val="Calibri"/>
        <family val="2"/>
        <scheme val="minor"/>
      </rPr>
      <t>Q2 -</t>
    </r>
    <r>
      <rPr>
        <b/>
        <sz val="10"/>
        <color theme="1"/>
        <rFont val="Calibri"/>
        <family val="2"/>
        <scheme val="minor"/>
      </rPr>
      <t xml:space="preserve"> Calculations - Adjustments between accounts - Result is report to submit to the City Clerk  </t>
    </r>
  </si>
  <si>
    <r>
      <t xml:space="preserve">2023  - CPIA Quarterly Financial Report    -    </t>
    </r>
    <r>
      <rPr>
        <b/>
        <sz val="16"/>
        <color rgb="FFFF0000"/>
        <rFont val="Calibri"/>
        <family val="2"/>
        <scheme val="minor"/>
      </rPr>
      <t>Q3</t>
    </r>
  </si>
  <si>
    <t>TOTALS</t>
  </si>
  <si>
    <t>TOTAL</t>
  </si>
  <si>
    <t>EXPENSES</t>
  </si>
  <si>
    <t>Non-BID Expenses</t>
  </si>
  <si>
    <r>
      <rPr>
        <b/>
        <sz val="12"/>
        <color rgb="FFFF0000"/>
        <rFont val="Calibri"/>
        <family val="2"/>
        <scheme val="minor"/>
      </rPr>
      <t xml:space="preserve">NOTE: </t>
    </r>
    <r>
      <rPr>
        <b/>
        <sz val="11"/>
        <color theme="1"/>
        <rFont val="Calibri"/>
        <family val="2"/>
        <scheme val="minor"/>
      </rPr>
      <t xml:space="preserve">Landscape &amp; Maintenance reported on Q1 an expense excess of  $601.00. The books were corrected (it was due to a double entry) but the city reporting was not. For Q2 we are intentionally reporting $601.00 less. This will maintain the city portal and the books in sink.   </t>
    </r>
  </si>
  <si>
    <r>
      <t xml:space="preserve">2023  - CPIA Quarterly Financial Report    -    </t>
    </r>
    <r>
      <rPr>
        <b/>
        <sz val="16"/>
        <color rgb="FFFF0000"/>
        <rFont val="Calibri"/>
        <family val="2"/>
        <scheme val="minor"/>
      </rPr>
      <t>Q4, Year-End</t>
    </r>
  </si>
  <si>
    <r>
      <rPr>
        <b/>
        <sz val="16"/>
        <color rgb="FFFF0000"/>
        <rFont val="Calibri"/>
        <family val="2"/>
        <scheme val="minor"/>
      </rPr>
      <t>Q4</t>
    </r>
    <r>
      <rPr>
        <b/>
        <sz val="10"/>
        <color rgb="FFFF0000"/>
        <rFont val="Calibri"/>
        <family val="2"/>
        <scheme val="minor"/>
      </rPr>
      <t xml:space="preserve"> -</t>
    </r>
    <r>
      <rPr>
        <b/>
        <sz val="10"/>
        <color theme="1"/>
        <rFont val="Calibri"/>
        <family val="2"/>
        <scheme val="minor"/>
      </rPr>
      <t xml:space="preserve"> Calculations - Adjustments between accounts - Result is report to submit to the City Clerk  </t>
    </r>
  </si>
  <si>
    <t>Actual Q4 Expenses</t>
  </si>
  <si>
    <t xml:space="preserve">Grant </t>
  </si>
  <si>
    <t xml:space="preserve">Total Non-BID Income </t>
  </si>
  <si>
    <t xml:space="preserve">Transfer of Grants to savigng account </t>
  </si>
  <si>
    <t xml:space="preserve"> Loan / transfers   </t>
  </si>
  <si>
    <t xml:space="preserve">Total Loan / Transfer Payments </t>
  </si>
  <si>
    <t>2023  - CPIA Quarterly Financial Report    -    Q4, Year-End</t>
  </si>
  <si>
    <t xml:space="preserve">Budget </t>
  </si>
  <si>
    <t>Totals</t>
  </si>
  <si>
    <t>Security</t>
  </si>
  <si>
    <t>Landscape</t>
  </si>
  <si>
    <t>Marketing</t>
  </si>
  <si>
    <t>Admin</t>
  </si>
  <si>
    <t>Reserve</t>
  </si>
  <si>
    <r>
      <rPr>
        <b/>
        <sz val="8"/>
        <color theme="1"/>
        <rFont val="Arial"/>
        <family val="2"/>
      </rPr>
      <t>2022 Remaining Balance</t>
    </r>
    <r>
      <rPr>
        <b/>
        <sz val="10"/>
        <color theme="1"/>
        <rFont val="Arial"/>
        <family val="2"/>
      </rPr>
      <t xml:space="preserve"> </t>
    </r>
  </si>
  <si>
    <t xml:space="preserve">Payment to BID Emergency account </t>
  </si>
  <si>
    <t xml:space="preserve">Total Bank Balances  (Checking + Savings) </t>
  </si>
  <si>
    <r>
      <t xml:space="preserve">2023  - CPIA Quarterly Financial Report    -    </t>
    </r>
    <r>
      <rPr>
        <b/>
        <sz val="11"/>
        <color rgb="FFFF0000"/>
        <rFont val="Calibri"/>
        <family val="2"/>
        <scheme val="minor"/>
      </rPr>
      <t>Q4, Year-End</t>
    </r>
  </si>
  <si>
    <r>
      <t>Payment of Year-end Loan to</t>
    </r>
    <r>
      <rPr>
        <i/>
        <sz val="9"/>
        <color rgb="FF323232"/>
        <rFont val="Calibri"/>
        <family val="2"/>
        <scheme val="minor"/>
      </rPr>
      <t xml:space="preserve"> Gomez Landscape</t>
    </r>
  </si>
  <si>
    <r>
      <t>Total Outflows</t>
    </r>
    <r>
      <rPr>
        <sz val="9"/>
        <color rgb="FF323232"/>
        <rFont val="Calibri"/>
        <family val="2"/>
        <scheme val="minor"/>
      </rPr>
      <t xml:space="preserve"> (Expenses plus Loan payments) </t>
    </r>
  </si>
  <si>
    <r>
      <rPr>
        <sz val="9"/>
        <color theme="1"/>
        <rFont val="Calibri"/>
        <family val="2"/>
        <scheme val="minor"/>
      </rPr>
      <t>Savings Accounts</t>
    </r>
    <r>
      <rPr>
        <b/>
        <sz val="9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</si>
</sst>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&quot;$&quot;#,##0"/>
  </numFmts>
  <fonts count="39" x14ac:knownFonts="1">
    <font>
      <sz val="11"/>
      <color theme="1"/>
      <name val="Calibri"/>
      <family val="2"/>
      <scheme val="minor"/>
    </font>
    <font>
      <sz val="9"/>
      <color rgb="FF323232"/>
      <name val="Arial"/>
      <family val="2"/>
    </font>
    <font>
      <b/>
      <sz val="9"/>
      <color rgb="FF323232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323232"/>
      <name val="Arial"/>
      <family val="2"/>
    </font>
    <font>
      <sz val="9"/>
      <color rgb="FFFF0000"/>
      <name val="Arial"/>
      <family val="2"/>
    </font>
    <font>
      <sz val="9"/>
      <color theme="9" tint="-0.249977111117893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rgb="FF323232"/>
      <name val="Calibri"/>
      <family val="2"/>
      <scheme val="minor"/>
    </font>
    <font>
      <b/>
      <sz val="9"/>
      <color rgb="FF323232"/>
      <name val="Calibri"/>
      <family val="2"/>
      <scheme val="minor"/>
    </font>
    <font>
      <i/>
      <sz val="9"/>
      <color rgb="FF32323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164" fontId="1" fillId="0" borderId="1" xfId="0" applyNumberFormat="1" applyFont="1" applyBorder="1"/>
    <xf numFmtId="0" fontId="2" fillId="0" borderId="1" xfId="0" applyFont="1" applyBorder="1"/>
    <xf numFmtId="10" fontId="3" fillId="0" borderId="1" xfId="0" applyNumberFormat="1" applyFont="1" applyBorder="1"/>
    <xf numFmtId="10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/>
    <xf numFmtId="3" fontId="7" fillId="0" borderId="1" xfId="0" applyNumberFormat="1" applyFont="1" applyBorder="1"/>
    <xf numFmtId="3" fontId="8" fillId="4" borderId="1" xfId="0" applyNumberFormat="1" applyFont="1" applyFill="1" applyBorder="1"/>
    <xf numFmtId="3" fontId="1" fillId="0" borderId="1" xfId="0" applyNumberFormat="1" applyFont="1" applyBorder="1"/>
    <xf numFmtId="3" fontId="7" fillId="0" borderId="1" xfId="0" applyNumberFormat="1" applyFont="1" applyBorder="1" applyAlignment="1">
      <alignment wrapText="1"/>
    </xf>
    <xf numFmtId="0" fontId="9" fillId="0" borderId="1" xfId="0" applyFont="1" applyBorder="1"/>
    <xf numFmtId="3" fontId="8" fillId="3" borderId="1" xfId="0" applyNumberFormat="1" applyFont="1" applyFill="1" applyBorder="1"/>
    <xf numFmtId="0" fontId="8" fillId="0" borderId="1" xfId="0" applyFont="1" applyBorder="1"/>
    <xf numFmtId="3" fontId="7" fillId="3" borderId="1" xfId="0" applyNumberFormat="1" applyFont="1" applyFill="1" applyBorder="1"/>
    <xf numFmtId="3" fontId="7" fillId="4" borderId="1" xfId="0" applyNumberFormat="1" applyFont="1" applyFill="1" applyBorder="1"/>
    <xf numFmtId="3" fontId="8" fillId="0" borderId="0" xfId="0" applyNumberFormat="1" applyFont="1"/>
    <xf numFmtId="0" fontId="10" fillId="0" borderId="1" xfId="0" applyFont="1" applyBorder="1" applyAlignment="1">
      <alignment horizontal="center" wrapText="1"/>
    </xf>
    <xf numFmtId="3" fontId="9" fillId="0" borderId="1" xfId="0" applyNumberFormat="1" applyFont="1" applyBorder="1"/>
    <xf numFmtId="0" fontId="9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49" fontId="2" fillId="0" borderId="1" xfId="0" applyNumberFormat="1" applyFont="1" applyBorder="1"/>
    <xf numFmtId="0" fontId="8" fillId="0" borderId="0" xfId="0" applyFont="1"/>
    <xf numFmtId="10" fontId="12" fillId="0" borderId="1" xfId="0" applyNumberFormat="1" applyFont="1" applyBorder="1"/>
    <xf numFmtId="10" fontId="13" fillId="0" borderId="1" xfId="0" applyNumberFormat="1" applyFont="1" applyBorder="1"/>
    <xf numFmtId="3" fontId="8" fillId="0" borderId="2" xfId="0" applyNumberFormat="1" applyFont="1" applyBorder="1"/>
    <xf numFmtId="0" fontId="9" fillId="0" borderId="0" xfId="0" applyFont="1" applyAlignment="1">
      <alignment horizontal="center"/>
    </xf>
    <xf numFmtId="10" fontId="14" fillId="3" borderId="1" xfId="0" applyNumberFormat="1" applyFont="1" applyFill="1" applyBorder="1" applyAlignment="1">
      <alignment horizontal="center" vertical="top" wrapText="1"/>
    </xf>
    <xf numFmtId="10" fontId="15" fillId="3" borderId="1" xfId="0" applyNumberFormat="1" applyFont="1" applyFill="1" applyBorder="1" applyAlignment="1">
      <alignment horizontal="center" vertical="top" wrapText="1"/>
    </xf>
    <xf numFmtId="3" fontId="14" fillId="0" borderId="2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3" fontId="8" fillId="3" borderId="2" xfId="0" applyNumberFormat="1" applyFont="1" applyFill="1" applyBorder="1"/>
    <xf numFmtId="3" fontId="9" fillId="0" borderId="0" xfId="0" applyNumberFormat="1" applyFont="1"/>
    <xf numFmtId="3" fontId="7" fillId="3" borderId="2" xfId="0" applyNumberFormat="1" applyFont="1" applyFill="1" applyBorder="1"/>
    <xf numFmtId="3" fontId="8" fillId="4" borderId="2" xfId="0" applyNumberFormat="1" applyFont="1" applyFill="1" applyBorder="1"/>
    <xf numFmtId="3" fontId="7" fillId="0" borderId="2" xfId="0" applyNumberFormat="1" applyFont="1" applyBorder="1"/>
    <xf numFmtId="3" fontId="8" fillId="3" borderId="1" xfId="0" applyNumberFormat="1" applyFont="1" applyFill="1" applyBorder="1" applyAlignment="1">
      <alignment wrapText="1"/>
    </xf>
    <xf numFmtId="3" fontId="8" fillId="3" borderId="2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3" fontId="14" fillId="0" borderId="1" xfId="0" applyNumberFormat="1" applyFont="1" applyBorder="1"/>
    <xf numFmtId="3" fontId="14" fillId="0" borderId="2" xfId="0" applyNumberFormat="1" applyFont="1" applyBorder="1"/>
    <xf numFmtId="0" fontId="9" fillId="0" borderId="2" xfId="0" applyFont="1" applyBorder="1"/>
    <xf numFmtId="3" fontId="7" fillId="0" borderId="0" xfId="0" applyNumberFormat="1" applyFont="1"/>
    <xf numFmtId="0" fontId="10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10" fontId="9" fillId="0" borderId="0" xfId="0" applyNumberFormat="1" applyFont="1"/>
    <xf numFmtId="3" fontId="10" fillId="0" borderId="1" xfId="0" applyNumberFormat="1" applyFont="1" applyBorder="1"/>
    <xf numFmtId="10" fontId="14" fillId="5" borderId="1" xfId="0" applyNumberFormat="1" applyFont="1" applyFill="1" applyBorder="1" applyAlignment="1">
      <alignment horizontal="center" vertical="top" wrapText="1"/>
    </xf>
    <xf numFmtId="3" fontId="8" fillId="5" borderId="1" xfId="0" applyNumberFormat="1" applyFont="1" applyFill="1" applyBorder="1"/>
    <xf numFmtId="3" fontId="7" fillId="5" borderId="1" xfId="0" applyNumberFormat="1" applyFont="1" applyFill="1" applyBorder="1"/>
    <xf numFmtId="3" fontId="8" fillId="5" borderId="1" xfId="0" applyNumberFormat="1" applyFont="1" applyFill="1" applyBorder="1" applyAlignment="1">
      <alignment wrapText="1"/>
    </xf>
    <xf numFmtId="3" fontId="14" fillId="5" borderId="1" xfId="0" applyNumberFormat="1" applyFont="1" applyFill="1" applyBorder="1"/>
    <xf numFmtId="0" fontId="10" fillId="5" borderId="1" xfId="0" applyFont="1" applyFill="1" applyBorder="1" applyAlignment="1">
      <alignment horizontal="center" wrapText="1"/>
    </xf>
    <xf numFmtId="0" fontId="18" fillId="0" borderId="0" xfId="0" applyFont="1"/>
    <xf numFmtId="3" fontId="10" fillId="0" borderId="0" xfId="0" applyNumberFormat="1" applyFont="1"/>
    <xf numFmtId="0" fontId="10" fillId="5" borderId="2" xfId="0" applyFont="1" applyFill="1" applyBorder="1" applyAlignment="1">
      <alignment horizontal="center" wrapText="1"/>
    </xf>
    <xf numFmtId="3" fontId="8" fillId="5" borderId="2" xfId="0" applyNumberFormat="1" applyFont="1" applyFill="1" applyBorder="1"/>
    <xf numFmtId="3" fontId="7" fillId="5" borderId="2" xfId="0" applyNumberFormat="1" applyFont="1" applyFill="1" applyBorder="1"/>
    <xf numFmtId="0" fontId="0" fillId="0" borderId="1" xfId="0" applyBorder="1"/>
    <xf numFmtId="0" fontId="0" fillId="0" borderId="7" xfId="0" applyBorder="1"/>
    <xf numFmtId="0" fontId="0" fillId="0" borderId="6" xfId="0" applyBorder="1"/>
    <xf numFmtId="0" fontId="19" fillId="0" borderId="0" xfId="0" applyFont="1"/>
    <xf numFmtId="0" fontId="21" fillId="0" borderId="0" xfId="0" applyFont="1"/>
    <xf numFmtId="3" fontId="22" fillId="5" borderId="2" xfId="0" applyNumberFormat="1" applyFont="1" applyFill="1" applyBorder="1"/>
    <xf numFmtId="0" fontId="0" fillId="0" borderId="0" xfId="0" applyAlignment="1">
      <alignment horizontal="center"/>
    </xf>
    <xf numFmtId="3" fontId="0" fillId="0" borderId="0" xfId="0" applyNumberFormat="1"/>
    <xf numFmtId="3" fontId="8" fillId="3" borderId="0" xfId="0" applyNumberFormat="1" applyFont="1" applyFill="1"/>
    <xf numFmtId="0" fontId="0" fillId="0" borderId="0" xfId="0" applyAlignment="1">
      <alignment wrapText="1"/>
    </xf>
    <xf numFmtId="4" fontId="18" fillId="0" borderId="0" xfId="0" applyNumberFormat="1" applyFont="1"/>
    <xf numFmtId="3" fontId="18" fillId="0" borderId="1" xfId="0" applyNumberFormat="1" applyFont="1" applyBorder="1"/>
    <xf numFmtId="3" fontId="18" fillId="0" borderId="2" xfId="0" applyNumberFormat="1" applyFont="1" applyBorder="1"/>
    <xf numFmtId="10" fontId="14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wrapText="1"/>
    </xf>
    <xf numFmtId="3" fontId="22" fillId="0" borderId="2" xfId="0" applyNumberFormat="1" applyFont="1" applyBorder="1"/>
    <xf numFmtId="3" fontId="25" fillId="0" borderId="0" xfId="0" applyNumberFormat="1" applyFo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0" fillId="0" borderId="16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1" fillId="0" borderId="18" xfId="0" applyNumberFormat="1" applyFont="1" applyBorder="1"/>
    <xf numFmtId="3" fontId="18" fillId="0" borderId="19" xfId="0" applyNumberFormat="1" applyFont="1" applyBorder="1"/>
    <xf numFmtId="0" fontId="0" fillId="0" borderId="13" xfId="0" applyBorder="1"/>
    <xf numFmtId="0" fontId="0" fillId="0" borderId="14" xfId="0" applyBorder="1"/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0" fontId="15" fillId="6" borderId="1" xfId="0" applyNumberFormat="1" applyFont="1" applyFill="1" applyBorder="1" applyAlignment="1">
      <alignment horizontal="center" vertical="top" wrapText="1"/>
    </xf>
    <xf numFmtId="3" fontId="8" fillId="6" borderId="1" xfId="0" applyNumberFormat="1" applyFont="1" applyFill="1" applyBorder="1"/>
    <xf numFmtId="3" fontId="7" fillId="6" borderId="1" xfId="0" applyNumberFormat="1" applyFont="1" applyFill="1" applyBorder="1"/>
    <xf numFmtId="3" fontId="9" fillId="6" borderId="1" xfId="0" applyNumberFormat="1" applyFont="1" applyFill="1" applyBorder="1"/>
    <xf numFmtId="3" fontId="8" fillId="6" borderId="1" xfId="0" applyNumberFormat="1" applyFont="1" applyFill="1" applyBorder="1" applyAlignment="1">
      <alignment wrapText="1"/>
    </xf>
    <xf numFmtId="0" fontId="0" fillId="6" borderId="0" xfId="0" applyFill="1"/>
    <xf numFmtId="0" fontId="8" fillId="6" borderId="1" xfId="0" applyFont="1" applyFill="1" applyBorder="1"/>
    <xf numFmtId="3" fontId="14" fillId="6" borderId="1" xfId="0" applyNumberFormat="1" applyFont="1" applyFill="1" applyBorder="1"/>
    <xf numFmtId="0" fontId="8" fillId="4" borderId="1" xfId="0" applyFont="1" applyFill="1" applyBorder="1"/>
    <xf numFmtId="10" fontId="13" fillId="0" borderId="0" xfId="0" applyNumberFormat="1" applyFont="1"/>
    <xf numFmtId="3" fontId="7" fillId="3" borderId="0" xfId="0" applyNumberFormat="1" applyFont="1" applyFill="1"/>
    <xf numFmtId="10" fontId="12" fillId="3" borderId="0" xfId="0" applyNumberFormat="1" applyFont="1" applyFill="1"/>
    <xf numFmtId="0" fontId="8" fillId="3" borderId="0" xfId="0" applyFont="1" applyFill="1"/>
    <xf numFmtId="3" fontId="7" fillId="3" borderId="6" xfId="0" applyNumberFormat="1" applyFont="1" applyFill="1" applyBorder="1"/>
    <xf numFmtId="3" fontId="7" fillId="0" borderId="6" xfId="0" applyNumberFormat="1" applyFont="1" applyBorder="1"/>
    <xf numFmtId="3" fontId="8" fillId="0" borderId="21" xfId="0" applyNumberFormat="1" applyFont="1" applyBorder="1"/>
    <xf numFmtId="3" fontId="8" fillId="3" borderId="21" xfId="0" applyNumberFormat="1" applyFont="1" applyFill="1" applyBorder="1"/>
    <xf numFmtId="3" fontId="8" fillId="0" borderId="6" xfId="0" applyNumberFormat="1" applyFont="1" applyBorder="1"/>
    <xf numFmtId="3" fontId="7" fillId="3" borderId="21" xfId="0" applyNumberFormat="1" applyFont="1" applyFill="1" applyBorder="1"/>
    <xf numFmtId="3" fontId="7" fillId="0" borderId="21" xfId="0" applyNumberFormat="1" applyFont="1" applyBorder="1"/>
    <xf numFmtId="3" fontId="18" fillId="0" borderId="0" xfId="0" applyNumberFormat="1" applyFont="1"/>
    <xf numFmtId="165" fontId="0" fillId="0" borderId="0" xfId="0" applyNumberFormat="1"/>
    <xf numFmtId="0" fontId="0" fillId="7" borderId="1" xfId="0" applyFill="1" applyBorder="1"/>
    <xf numFmtId="165" fontId="9" fillId="7" borderId="1" xfId="0" applyNumberFormat="1" applyFont="1" applyFill="1" applyBorder="1"/>
    <xf numFmtId="3" fontId="29" fillId="2" borderId="1" xfId="0" applyNumberFormat="1" applyFont="1" applyFill="1" applyBorder="1"/>
    <xf numFmtId="3" fontId="30" fillId="2" borderId="1" xfId="0" applyNumberFormat="1" applyFont="1" applyFill="1" applyBorder="1"/>
    <xf numFmtId="3" fontId="28" fillId="3" borderId="0" xfId="0" applyNumberFormat="1" applyFont="1" applyFill="1" applyAlignment="1">
      <alignment horizontal="center" wrapText="1"/>
    </xf>
    <xf numFmtId="3" fontId="29" fillId="3" borderId="0" xfId="0" applyNumberFormat="1" applyFont="1" applyFill="1"/>
    <xf numFmtId="3" fontId="30" fillId="3" borderId="0" xfId="0" applyNumberFormat="1" applyFont="1" applyFill="1"/>
    <xf numFmtId="3" fontId="28" fillId="2" borderId="1" xfId="0" applyNumberFormat="1" applyFont="1" applyFill="1" applyBorder="1" applyAlignment="1">
      <alignment horizontal="center" wrapText="1"/>
    </xf>
    <xf numFmtId="0" fontId="9" fillId="8" borderId="1" xfId="0" applyFont="1" applyFill="1" applyBorder="1"/>
    <xf numFmtId="0" fontId="0" fillId="8" borderId="1" xfId="0" applyFill="1" applyBorder="1"/>
    <xf numFmtId="3" fontId="0" fillId="8" borderId="1" xfId="0" applyNumberFormat="1" applyFill="1" applyBorder="1"/>
    <xf numFmtId="3" fontId="9" fillId="8" borderId="1" xfId="0" applyNumberFormat="1" applyFont="1" applyFill="1" applyBorder="1"/>
    <xf numFmtId="0" fontId="9" fillId="8" borderId="28" xfId="0" applyFont="1" applyFill="1" applyBorder="1"/>
    <xf numFmtId="3" fontId="9" fillId="8" borderId="28" xfId="0" applyNumberFormat="1" applyFont="1" applyFill="1" applyBorder="1"/>
    <xf numFmtId="3" fontId="0" fillId="8" borderId="28" xfId="0" applyNumberFormat="1" applyFill="1" applyBorder="1"/>
    <xf numFmtId="0" fontId="0" fillId="8" borderId="0" xfId="0" applyFill="1"/>
    <xf numFmtId="3" fontId="0" fillId="8" borderId="0" xfId="0" applyNumberFormat="1" applyFill="1"/>
    <xf numFmtId="0" fontId="31" fillId="8" borderId="1" xfId="0" applyFont="1" applyFill="1" applyBorder="1"/>
    <xf numFmtId="3" fontId="9" fillId="8" borderId="0" xfId="0" applyNumberFormat="1" applyFont="1" applyFill="1"/>
    <xf numFmtId="10" fontId="33" fillId="8" borderId="1" xfId="0" applyNumberFormat="1" applyFont="1" applyFill="1" applyBorder="1"/>
    <xf numFmtId="3" fontId="33" fillId="8" borderId="1" xfId="0" applyNumberFormat="1" applyFont="1" applyFill="1" applyBorder="1"/>
    <xf numFmtId="3" fontId="9" fillId="3" borderId="21" xfId="0" applyNumberFormat="1" applyFont="1" applyFill="1" applyBorder="1"/>
    <xf numFmtId="0" fontId="8" fillId="3" borderId="1" xfId="0" applyFont="1" applyFill="1" applyBorder="1"/>
    <xf numFmtId="3" fontId="14" fillId="3" borderId="1" xfId="0" applyNumberFormat="1" applyFont="1" applyFill="1" applyBorder="1"/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/>
    <xf numFmtId="3" fontId="8" fillId="9" borderId="1" xfId="0" applyNumberFormat="1" applyFont="1" applyFill="1" applyBorder="1"/>
    <xf numFmtId="3" fontId="8" fillId="9" borderId="2" xfId="0" applyNumberFormat="1" applyFont="1" applyFill="1" applyBorder="1"/>
    <xf numFmtId="3" fontId="7" fillId="9" borderId="2" xfId="0" applyNumberFormat="1" applyFont="1" applyFill="1" applyBorder="1"/>
    <xf numFmtId="3" fontId="9" fillId="9" borderId="21" xfId="0" applyNumberFormat="1" applyFont="1" applyFill="1" applyBorder="1"/>
    <xf numFmtId="3" fontId="7" fillId="9" borderId="27" xfId="0" applyNumberFormat="1" applyFont="1" applyFill="1" applyBorder="1"/>
    <xf numFmtId="3" fontId="8" fillId="9" borderId="2" xfId="0" applyNumberFormat="1" applyFont="1" applyFill="1" applyBorder="1" applyAlignment="1">
      <alignment wrapText="1"/>
    </xf>
    <xf numFmtId="3" fontId="8" fillId="9" borderId="22" xfId="0" applyNumberFormat="1" applyFont="1" applyFill="1" applyBorder="1"/>
    <xf numFmtId="3" fontId="7" fillId="9" borderId="6" xfId="0" applyNumberFormat="1" applyFont="1" applyFill="1" applyBorder="1"/>
    <xf numFmtId="3" fontId="7" fillId="9" borderId="21" xfId="0" applyNumberFormat="1" applyFont="1" applyFill="1" applyBorder="1"/>
    <xf numFmtId="3" fontId="7" fillId="9" borderId="1" xfId="0" applyNumberFormat="1" applyFont="1" applyFill="1" applyBorder="1"/>
    <xf numFmtId="3" fontId="14" fillId="9" borderId="2" xfId="0" applyNumberFormat="1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3" fontId="20" fillId="0" borderId="8" xfId="0" applyNumberFormat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5" fillId="4" borderId="1" xfId="0" applyFont="1" applyFill="1" applyBorder="1" applyAlignment="1">
      <alignment horizontal="center" wrapText="1"/>
    </xf>
    <xf numFmtId="0" fontId="25" fillId="4" borderId="6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wrapText="1"/>
    </xf>
    <xf numFmtId="0" fontId="20" fillId="4" borderId="25" xfId="0" applyFont="1" applyFill="1" applyBorder="1" applyAlignment="1">
      <alignment wrapText="1"/>
    </xf>
    <xf numFmtId="0" fontId="20" fillId="4" borderId="26" xfId="0" applyFont="1" applyFill="1" applyBorder="1" applyAlignment="1">
      <alignment wrapText="1"/>
    </xf>
    <xf numFmtId="0" fontId="20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10" fontId="34" fillId="0" borderId="1" xfId="0" applyNumberFormat="1" applyFont="1" applyBorder="1" applyAlignment="1">
      <alignment horizontal="center" vertical="top" wrapText="1"/>
    </xf>
    <xf numFmtId="10" fontId="35" fillId="3" borderId="1" xfId="0" applyNumberFormat="1" applyFont="1" applyFill="1" applyBorder="1" applyAlignment="1">
      <alignment horizontal="center" vertical="top" wrapText="1"/>
    </xf>
    <xf numFmtId="3" fontId="34" fillId="0" borderId="2" xfId="0" applyNumberFormat="1" applyFont="1" applyBorder="1" applyAlignment="1">
      <alignment horizontal="center" vertical="top"/>
    </xf>
    <xf numFmtId="3" fontId="9" fillId="3" borderId="1" xfId="0" applyNumberFormat="1" applyFont="1" applyFill="1" applyBorder="1"/>
    <xf numFmtId="3" fontId="9" fillId="9" borderId="1" xfId="0" applyNumberFormat="1" applyFont="1" applyFill="1" applyBorder="1"/>
    <xf numFmtId="3" fontId="10" fillId="3" borderId="1" xfId="0" applyNumberFormat="1" applyFont="1" applyFill="1" applyBorder="1"/>
    <xf numFmtId="3" fontId="9" fillId="9" borderId="2" xfId="0" applyNumberFormat="1" applyFont="1" applyFill="1" applyBorder="1"/>
    <xf numFmtId="3" fontId="10" fillId="9" borderId="2" xfId="0" applyNumberFormat="1" applyFont="1" applyFill="1" applyBorder="1"/>
    <xf numFmtId="0" fontId="10" fillId="4" borderId="1" xfId="0" applyFont="1" applyFill="1" applyBorder="1" applyAlignment="1">
      <alignment horizontal="center"/>
    </xf>
    <xf numFmtId="3" fontId="9" fillId="4" borderId="1" xfId="0" applyNumberFormat="1" applyFont="1" applyFill="1" applyBorder="1"/>
    <xf numFmtId="3" fontId="9" fillId="4" borderId="2" xfId="0" applyNumberFormat="1" applyFont="1" applyFill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37" fontId="36" fillId="0" borderId="1" xfId="0" applyNumberFormat="1" applyFont="1" applyBorder="1"/>
    <xf numFmtId="3" fontId="0" fillId="0" borderId="0" xfId="0" applyNumberFormat="1" applyFont="1"/>
    <xf numFmtId="3" fontId="9" fillId="0" borderId="21" xfId="0" applyNumberFormat="1" applyFont="1" applyBorder="1"/>
    <xf numFmtId="0" fontId="10" fillId="0" borderId="1" xfId="0" applyFont="1" applyBorder="1"/>
    <xf numFmtId="3" fontId="9" fillId="0" borderId="6" xfId="0" applyNumberFormat="1" applyFont="1" applyBorder="1"/>
    <xf numFmtId="3" fontId="10" fillId="0" borderId="6" xfId="0" applyNumberFormat="1" applyFont="1" applyBorder="1"/>
    <xf numFmtId="3" fontId="10" fillId="3" borderId="6" xfId="0" applyNumberFormat="1" applyFont="1" applyFill="1" applyBorder="1"/>
    <xf numFmtId="3" fontId="10" fillId="9" borderId="27" xfId="0" applyNumberFormat="1" applyFont="1" applyFill="1" applyBorder="1"/>
    <xf numFmtId="3" fontId="10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9" fillId="3" borderId="1" xfId="0" applyNumberFormat="1" applyFont="1" applyFill="1" applyBorder="1" applyAlignment="1">
      <alignment wrapText="1"/>
    </xf>
    <xf numFmtId="3" fontId="9" fillId="9" borderId="2" xfId="0" applyNumberFormat="1" applyFont="1" applyFill="1" applyBorder="1" applyAlignment="1">
      <alignment wrapText="1"/>
    </xf>
    <xf numFmtId="49" fontId="36" fillId="0" borderId="1" xfId="0" applyNumberFormat="1" applyFont="1" applyBorder="1"/>
    <xf numFmtId="3" fontId="9" fillId="9" borderId="22" xfId="0" applyNumberFormat="1" applyFont="1" applyFill="1" applyBorder="1"/>
    <xf numFmtId="49" fontId="37" fillId="0" borderId="1" xfId="0" applyNumberFormat="1" applyFont="1" applyBorder="1"/>
    <xf numFmtId="3" fontId="10" fillId="9" borderId="6" xfId="0" applyNumberFormat="1" applyFont="1" applyFill="1" applyBorder="1"/>
    <xf numFmtId="3" fontId="10" fillId="3" borderId="21" xfId="0" applyNumberFormat="1" applyFont="1" applyFill="1" applyBorder="1"/>
    <xf numFmtId="3" fontId="10" fillId="0" borderId="21" xfId="0" applyNumberFormat="1" applyFont="1" applyBorder="1"/>
    <xf numFmtId="3" fontId="10" fillId="9" borderId="21" xfId="0" applyNumberFormat="1" applyFont="1" applyFill="1" applyBorder="1"/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0" fontId="9" fillId="3" borderId="1" xfId="0" applyFont="1" applyFill="1" applyBorder="1"/>
    <xf numFmtId="49" fontId="37" fillId="0" borderId="21" xfId="0" applyNumberFormat="1" applyFont="1" applyBorder="1"/>
    <xf numFmtId="49" fontId="36" fillId="0" borderId="21" xfId="0" applyNumberFormat="1" applyFont="1" applyBorder="1"/>
    <xf numFmtId="49" fontId="37" fillId="0" borderId="6" xfId="0" applyNumberFormat="1" applyFont="1" applyBorder="1"/>
    <xf numFmtId="49" fontId="36" fillId="0" borderId="6" xfId="0" applyNumberFormat="1" applyFont="1" applyBorder="1"/>
    <xf numFmtId="0" fontId="9" fillId="4" borderId="1" xfId="0" applyFont="1" applyFill="1" applyBorder="1" applyAlignment="1">
      <alignment horizontal="center"/>
    </xf>
    <xf numFmtId="3" fontId="10" fillId="4" borderId="1" xfId="0" applyNumberFormat="1" applyFont="1" applyFill="1" applyBorder="1"/>
    <xf numFmtId="3" fontId="10" fillId="4" borderId="2" xfId="0" applyNumberFormat="1" applyFont="1" applyFill="1" applyBorder="1"/>
    <xf numFmtId="3" fontId="33" fillId="0" borderId="1" xfId="0" applyNumberFormat="1" applyFont="1" applyBorder="1"/>
    <xf numFmtId="3" fontId="33" fillId="3" borderId="1" xfId="0" applyNumberFormat="1" applyFont="1" applyFill="1" applyBorder="1"/>
    <xf numFmtId="3" fontId="33" fillId="9" borderId="2" xfId="0" applyNumberFormat="1" applyFont="1" applyFill="1" applyBorder="1"/>
    <xf numFmtId="3" fontId="10" fillId="9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A6E35-DB21-454E-AC2A-1850FF8024FD}">
  <dimension ref="B1:Q159"/>
  <sheetViews>
    <sheetView zoomScale="85" zoomScaleNormal="85" workbookViewId="0">
      <selection activeCell="B2" sqref="B2"/>
    </sheetView>
  </sheetViews>
  <sheetFormatPr defaultRowHeight="12" x14ac:dyDescent="0.25"/>
  <cols>
    <col min="1" max="1" width="8.88671875" style="22"/>
    <col min="2" max="2" width="36.44140625" style="22" customWidth="1"/>
    <col min="3" max="3" width="1" style="22" customWidth="1"/>
    <col min="4" max="4" width="10.77734375" style="22" customWidth="1"/>
    <col min="5" max="5" width="9" style="22" customWidth="1"/>
    <col min="6" max="6" width="8.109375" style="22" customWidth="1"/>
    <col min="7" max="7" width="8" style="22" customWidth="1"/>
    <col min="8" max="8" width="8.21875" style="14" customWidth="1"/>
    <col min="9" max="9" width="8.88671875" style="22"/>
    <col min="10" max="10" width="11.44140625" style="22" customWidth="1"/>
    <col min="11" max="14" width="8.88671875" style="22"/>
    <col min="15" max="15" width="6.5546875" style="22" customWidth="1"/>
    <col min="16" max="17" width="8.88671875" style="22" hidden="1" customWidth="1"/>
    <col min="18" max="16384" width="8.88671875" style="22"/>
  </cols>
  <sheetData>
    <row r="1" spans="2:11" s="35" customFormat="1" ht="26.4" customHeight="1" x14ac:dyDescent="0.25">
      <c r="B1" s="159" t="s">
        <v>23</v>
      </c>
      <c r="C1" s="160"/>
      <c r="D1" s="160"/>
      <c r="E1" s="160"/>
      <c r="F1" s="160"/>
      <c r="G1" s="160"/>
      <c r="H1" s="161"/>
    </row>
    <row r="2" spans="2:11" ht="24" x14ac:dyDescent="0.25">
      <c r="B2" s="23" t="s">
        <v>0</v>
      </c>
      <c r="C2" s="23"/>
      <c r="D2" s="8" t="s">
        <v>1</v>
      </c>
      <c r="E2" s="36" t="s">
        <v>52</v>
      </c>
      <c r="F2" s="37" t="s">
        <v>50</v>
      </c>
      <c r="G2" s="38" t="s">
        <v>51</v>
      </c>
      <c r="H2" s="39" t="s">
        <v>5</v>
      </c>
    </row>
    <row r="3" spans="2:11" x14ac:dyDescent="0.25">
      <c r="B3" s="16" t="s">
        <v>28</v>
      </c>
      <c r="C3" s="16"/>
      <c r="D3" s="9">
        <v>6647</v>
      </c>
      <c r="E3" s="15">
        <f>D37</f>
        <v>69512.959999999992</v>
      </c>
      <c r="F3" s="15"/>
      <c r="G3" s="40"/>
      <c r="H3" s="17"/>
      <c r="I3" s="41"/>
      <c r="K3" s="41"/>
    </row>
    <row r="4" spans="2:11" x14ac:dyDescent="0.25">
      <c r="B4" s="16" t="s">
        <v>55</v>
      </c>
      <c r="C4" s="16"/>
      <c r="D4" s="9">
        <v>6087</v>
      </c>
      <c r="E4" s="15"/>
      <c r="F4" s="15"/>
      <c r="G4" s="40"/>
      <c r="H4" s="17"/>
    </row>
    <row r="5" spans="2:11" ht="13.8" x14ac:dyDescent="0.3">
      <c r="B5" s="22" t="s">
        <v>57</v>
      </c>
      <c r="C5" s="16"/>
      <c r="D5" s="63"/>
      <c r="E5" s="17"/>
      <c r="F5" s="17"/>
      <c r="G5" s="42"/>
      <c r="H5" s="17"/>
      <c r="K5" s="41"/>
    </row>
    <row r="6" spans="2:11" x14ac:dyDescent="0.25">
      <c r="B6" s="16" t="s">
        <v>56</v>
      </c>
      <c r="C6" s="16"/>
      <c r="D6" s="9">
        <f>SUM(D3:D4)</f>
        <v>12734</v>
      </c>
      <c r="E6" s="17"/>
      <c r="F6" s="17"/>
      <c r="G6" s="42"/>
      <c r="H6" s="17"/>
    </row>
    <row r="7" spans="2:11" x14ac:dyDescent="0.25">
      <c r="B7" s="16"/>
      <c r="C7" s="16"/>
      <c r="D7" s="10">
        <v>0</v>
      </c>
      <c r="E7" s="17"/>
      <c r="F7" s="17"/>
      <c r="G7" s="42"/>
      <c r="H7" s="17"/>
    </row>
    <row r="8" spans="2:11" x14ac:dyDescent="0.25">
      <c r="B8" s="24" t="s">
        <v>7</v>
      </c>
      <c r="C8" s="24"/>
      <c r="D8" s="11"/>
      <c r="E8" s="11"/>
      <c r="F8" s="11"/>
      <c r="G8" s="43"/>
      <c r="H8" s="11"/>
    </row>
    <row r="9" spans="2:11" x14ac:dyDescent="0.25">
      <c r="B9" s="25"/>
      <c r="C9" s="25"/>
      <c r="D9" s="9"/>
      <c r="E9" s="15"/>
      <c r="F9" s="15"/>
      <c r="G9" s="40"/>
      <c r="H9" s="15"/>
    </row>
    <row r="10" spans="2:11" x14ac:dyDescent="0.25">
      <c r="B10" s="25" t="s">
        <v>31</v>
      </c>
      <c r="C10" s="25"/>
      <c r="D10" s="9"/>
      <c r="E10" s="15"/>
      <c r="F10" s="15"/>
      <c r="G10" s="40"/>
      <c r="H10" s="15"/>
    </row>
    <row r="11" spans="2:11" x14ac:dyDescent="0.25">
      <c r="B11" s="26" t="s">
        <v>43</v>
      </c>
      <c r="C11" s="26"/>
      <c r="D11" s="9">
        <v>600</v>
      </c>
      <c r="E11" s="15"/>
      <c r="F11" s="15"/>
      <c r="G11" s="40"/>
      <c r="H11" s="15"/>
    </row>
    <row r="12" spans="2:11" x14ac:dyDescent="0.25">
      <c r="B12" s="26" t="s">
        <v>41</v>
      </c>
      <c r="C12" s="26"/>
      <c r="D12" s="9">
        <v>250</v>
      </c>
      <c r="E12" s="15"/>
      <c r="F12" s="15"/>
      <c r="G12" s="40"/>
      <c r="H12" s="15"/>
    </row>
    <row r="13" spans="2:11" x14ac:dyDescent="0.25">
      <c r="B13" s="16" t="s">
        <v>9</v>
      </c>
      <c r="C13" s="26"/>
      <c r="D13" s="9"/>
      <c r="E13" s="15"/>
      <c r="F13" s="15"/>
      <c r="G13" s="40"/>
      <c r="H13" s="15"/>
    </row>
    <row r="14" spans="2:11" x14ac:dyDescent="0.25">
      <c r="B14" s="25" t="s">
        <v>32</v>
      </c>
      <c r="C14" s="26"/>
      <c r="D14" s="9"/>
      <c r="E14" s="15"/>
      <c r="F14" s="15"/>
      <c r="G14" s="40"/>
      <c r="H14" s="15"/>
    </row>
    <row r="15" spans="2:11" x14ac:dyDescent="0.25">
      <c r="B15" s="16" t="s">
        <v>8</v>
      </c>
      <c r="C15" s="16"/>
      <c r="D15" s="1">
        <v>148523</v>
      </c>
      <c r="E15" s="15"/>
      <c r="F15" s="15"/>
      <c r="G15" s="40"/>
      <c r="H15" s="15"/>
    </row>
    <row r="16" spans="2:11" x14ac:dyDescent="0.25">
      <c r="C16" s="16"/>
      <c r="D16" s="12"/>
      <c r="E16" s="15"/>
      <c r="F16" s="15"/>
      <c r="G16" s="40"/>
      <c r="H16" s="17"/>
    </row>
    <row r="17" spans="2:8" x14ac:dyDescent="0.25">
      <c r="B17" s="16" t="s">
        <v>10</v>
      </c>
      <c r="C17" s="16"/>
      <c r="D17" s="9">
        <f>SUM(D11:D16)</f>
        <v>149373</v>
      </c>
      <c r="E17" s="9"/>
      <c r="F17" s="14"/>
      <c r="G17" s="34"/>
      <c r="H17" s="9"/>
    </row>
    <row r="18" spans="2:8" x14ac:dyDescent="0.25">
      <c r="B18" s="27" t="s">
        <v>11</v>
      </c>
      <c r="C18" s="27"/>
      <c r="D18" s="9">
        <f>D17+D6</f>
        <v>162107</v>
      </c>
      <c r="E18" s="10"/>
      <c r="F18" s="10"/>
      <c r="G18" s="44"/>
      <c r="H18" s="10"/>
    </row>
    <row r="19" spans="2:8" x14ac:dyDescent="0.25">
      <c r="B19" s="16"/>
      <c r="C19" s="16"/>
      <c r="D19" s="9"/>
      <c r="E19" s="15"/>
      <c r="F19" s="15"/>
      <c r="G19" s="40"/>
      <c r="H19" s="15"/>
    </row>
    <row r="20" spans="2:8" x14ac:dyDescent="0.25">
      <c r="B20" s="28" t="s">
        <v>36</v>
      </c>
      <c r="C20" s="28"/>
      <c r="D20" s="13"/>
      <c r="E20" s="45"/>
      <c r="F20" s="45"/>
      <c r="G20" s="46"/>
      <c r="H20" s="45"/>
    </row>
    <row r="21" spans="2:8" x14ac:dyDescent="0.25">
      <c r="B21" s="29" t="s">
        <v>12</v>
      </c>
      <c r="C21" s="29"/>
      <c r="D21" s="9">
        <v>2806.89</v>
      </c>
      <c r="E21" s="15"/>
      <c r="F21" s="9"/>
      <c r="G21" s="34"/>
      <c r="H21" s="15"/>
    </row>
    <row r="22" spans="2:8" x14ac:dyDescent="0.25">
      <c r="B22" s="29" t="s">
        <v>13</v>
      </c>
      <c r="C22" s="29"/>
      <c r="D22" s="14"/>
      <c r="E22" s="15"/>
      <c r="F22" s="15"/>
      <c r="G22" s="40"/>
      <c r="H22" s="15"/>
    </row>
    <row r="23" spans="2:8" x14ac:dyDescent="0.25">
      <c r="B23" s="29" t="s">
        <v>14</v>
      </c>
      <c r="C23" s="16"/>
      <c r="D23" s="15">
        <v>21190</v>
      </c>
      <c r="E23" s="15"/>
      <c r="F23" s="15"/>
      <c r="G23" s="40"/>
      <c r="H23" s="15"/>
    </row>
    <row r="24" spans="2:8" x14ac:dyDescent="0.25">
      <c r="B24" s="29" t="s">
        <v>15</v>
      </c>
      <c r="C24" s="16"/>
      <c r="D24" s="15">
        <v>17161.169999999998</v>
      </c>
      <c r="E24" s="15"/>
      <c r="F24" s="15"/>
      <c r="G24" s="40"/>
      <c r="H24" s="15"/>
    </row>
    <row r="25" spans="2:8" x14ac:dyDescent="0.25">
      <c r="B25" s="29" t="s">
        <v>16</v>
      </c>
      <c r="C25" s="29"/>
      <c r="D25" s="9">
        <v>24269.3</v>
      </c>
      <c r="E25" s="15"/>
      <c r="F25" s="9"/>
      <c r="G25" s="34"/>
      <c r="H25" s="15"/>
    </row>
    <row r="26" spans="2:8" x14ac:dyDescent="0.25">
      <c r="B26" s="29" t="s">
        <v>17</v>
      </c>
      <c r="C26" s="29"/>
      <c r="D26" s="9">
        <v>6166.68</v>
      </c>
      <c r="E26" s="15"/>
      <c r="F26" s="9"/>
      <c r="G26" s="34"/>
      <c r="H26" s="15"/>
    </row>
    <row r="27" spans="2:8" x14ac:dyDescent="0.25">
      <c r="B27" s="29" t="s">
        <v>27</v>
      </c>
      <c r="C27" s="29"/>
      <c r="D27" s="16">
        <v>1400</v>
      </c>
      <c r="E27" s="15"/>
      <c r="F27" s="9"/>
      <c r="G27" s="34"/>
      <c r="H27" s="15"/>
    </row>
    <row r="28" spans="2:8" x14ac:dyDescent="0.25">
      <c r="B28" s="30" t="s">
        <v>33</v>
      </c>
      <c r="C28" s="30"/>
      <c r="D28" s="17">
        <f>SUM(D21:D27)</f>
        <v>72994.040000000008</v>
      </c>
      <c r="E28" s="17"/>
      <c r="F28" s="10"/>
      <c r="G28" s="44"/>
      <c r="H28" s="10"/>
    </row>
    <row r="29" spans="2:8" x14ac:dyDescent="0.25">
      <c r="B29" s="30"/>
      <c r="C29" s="30"/>
      <c r="D29" s="17"/>
      <c r="E29" s="17"/>
      <c r="F29" s="10"/>
      <c r="G29" s="44"/>
      <c r="H29" s="10"/>
    </row>
    <row r="30" spans="2:8" x14ac:dyDescent="0.25">
      <c r="B30" s="7" t="s">
        <v>34</v>
      </c>
      <c r="C30" s="2"/>
      <c r="D30" s="9"/>
      <c r="E30" s="9"/>
      <c r="F30" s="16"/>
      <c r="G30" s="34"/>
      <c r="H30" s="9"/>
    </row>
    <row r="31" spans="2:8" x14ac:dyDescent="0.25">
      <c r="B31" s="29" t="s">
        <v>37</v>
      </c>
      <c r="C31" s="29"/>
      <c r="D31" s="9">
        <v>15000</v>
      </c>
      <c r="E31" s="9"/>
      <c r="F31" s="9"/>
      <c r="G31" s="34"/>
      <c r="H31" s="9"/>
    </row>
    <row r="32" spans="2:8" x14ac:dyDescent="0.25">
      <c r="B32" s="29" t="s">
        <v>24</v>
      </c>
      <c r="C32" s="29"/>
      <c r="D32" s="9">
        <v>4600</v>
      </c>
      <c r="E32" s="9"/>
      <c r="F32" s="9"/>
      <c r="G32" s="34"/>
      <c r="H32" s="9"/>
    </row>
    <row r="33" spans="2:10" x14ac:dyDescent="0.25">
      <c r="B33" s="30" t="s">
        <v>35</v>
      </c>
      <c r="C33" s="29"/>
      <c r="D33" s="10">
        <f>D31+D32</f>
        <v>19600</v>
      </c>
      <c r="E33" s="9"/>
      <c r="F33" s="9"/>
      <c r="G33" s="34"/>
      <c r="H33" s="9"/>
    </row>
    <row r="34" spans="2:10" x14ac:dyDescent="0.25">
      <c r="B34" s="30" t="s">
        <v>38</v>
      </c>
      <c r="C34" s="29"/>
      <c r="D34" s="10">
        <f>D28+D33</f>
        <v>92594.040000000008</v>
      </c>
      <c r="E34" s="9"/>
      <c r="F34" s="9"/>
      <c r="G34" s="34"/>
      <c r="H34" s="9"/>
    </row>
    <row r="35" spans="2:10" x14ac:dyDescent="0.25">
      <c r="B35" s="30"/>
      <c r="C35" s="29"/>
      <c r="D35" s="10"/>
      <c r="E35" s="9"/>
      <c r="F35" s="9"/>
      <c r="G35" s="34"/>
      <c r="H35" s="9"/>
    </row>
    <row r="36" spans="2:10" x14ac:dyDescent="0.25">
      <c r="B36" s="25" t="s">
        <v>19</v>
      </c>
      <c r="C36" s="47"/>
      <c r="D36" s="14"/>
      <c r="E36" s="9"/>
      <c r="F36" s="17"/>
      <c r="G36" s="42"/>
      <c r="H36" s="9"/>
      <c r="I36" s="41"/>
    </row>
    <row r="37" spans="2:10" x14ac:dyDescent="0.25">
      <c r="B37" s="16" t="s">
        <v>42</v>
      </c>
      <c r="C37" s="16"/>
      <c r="D37" s="18">
        <f>D18-D34</f>
        <v>69512.959999999992</v>
      </c>
      <c r="E37" s="9"/>
      <c r="F37" s="9"/>
      <c r="G37" s="34"/>
      <c r="H37" s="15"/>
      <c r="I37" s="41"/>
    </row>
    <row r="38" spans="2:10" x14ac:dyDescent="0.25">
      <c r="B38" s="27" t="s">
        <v>39</v>
      </c>
      <c r="C38" s="27"/>
      <c r="D38" s="9"/>
      <c r="E38" s="10"/>
      <c r="F38" s="10"/>
      <c r="G38" s="44"/>
      <c r="H38" s="10"/>
    </row>
    <row r="39" spans="2:10" x14ac:dyDescent="0.25">
      <c r="B39" s="16" t="s">
        <v>20</v>
      </c>
      <c r="C39" s="16"/>
      <c r="D39" s="9">
        <v>6000</v>
      </c>
      <c r="E39" s="15"/>
      <c r="F39" s="15"/>
      <c r="G39" s="40"/>
      <c r="H39" s="9"/>
    </row>
    <row r="40" spans="2:10" x14ac:dyDescent="0.25">
      <c r="B40" s="16" t="s">
        <v>21</v>
      </c>
      <c r="C40" s="16"/>
      <c r="D40" s="9">
        <v>30</v>
      </c>
      <c r="E40" s="48"/>
      <c r="F40" s="48"/>
      <c r="G40" s="49"/>
      <c r="H40" s="10"/>
    </row>
    <row r="41" spans="2:10" x14ac:dyDescent="0.25">
      <c r="B41" s="16" t="s">
        <v>22</v>
      </c>
      <c r="C41" s="16"/>
      <c r="D41" s="10">
        <f>D37+D39+D40</f>
        <v>75542.959999999992</v>
      </c>
      <c r="E41" s="9"/>
      <c r="F41" s="9"/>
      <c r="G41" s="50"/>
      <c r="H41" s="10"/>
    </row>
    <row r="42" spans="2:10" x14ac:dyDescent="0.25">
      <c r="B42" s="31"/>
      <c r="C42" s="31"/>
      <c r="D42" s="19"/>
      <c r="E42" s="19"/>
      <c r="F42" s="19"/>
      <c r="H42" s="51"/>
    </row>
    <row r="43" spans="2:10" x14ac:dyDescent="0.25">
      <c r="B43" s="31"/>
      <c r="C43" s="31"/>
      <c r="D43" s="19"/>
      <c r="E43" s="19"/>
      <c r="F43" s="19"/>
      <c r="H43" s="51"/>
    </row>
    <row r="44" spans="2:10" x14ac:dyDescent="0.25">
      <c r="B44" s="162" t="s">
        <v>30</v>
      </c>
      <c r="C44" s="162"/>
      <c r="D44" s="162"/>
      <c r="E44" s="162"/>
      <c r="F44" s="162"/>
      <c r="G44" s="162"/>
      <c r="H44" s="163"/>
    </row>
    <row r="45" spans="2:10" s="54" customFormat="1" ht="24" x14ac:dyDescent="0.25">
      <c r="B45" s="28" t="s">
        <v>25</v>
      </c>
      <c r="C45" s="20"/>
      <c r="D45" s="20" t="s">
        <v>45</v>
      </c>
      <c r="E45" s="5" t="s">
        <v>26</v>
      </c>
      <c r="F45" s="20" t="s">
        <v>44</v>
      </c>
      <c r="G45" s="52"/>
      <c r="H45" s="20"/>
      <c r="I45" s="6"/>
      <c r="J45" s="53"/>
    </row>
    <row r="46" spans="2:10" x14ac:dyDescent="0.25">
      <c r="B46" s="29" t="s">
        <v>16</v>
      </c>
      <c r="C46" s="14"/>
      <c r="D46" s="9">
        <v>24870.32</v>
      </c>
      <c r="E46" s="32">
        <f>D46/D51</f>
        <v>0.33793463854775035</v>
      </c>
      <c r="F46" s="16">
        <v>5000</v>
      </c>
      <c r="G46" s="34">
        <f>D46+F46</f>
        <v>29870.32</v>
      </c>
      <c r="H46" s="33">
        <f>G46/G51</f>
        <v>0.40587398121558704</v>
      </c>
      <c r="I46" s="4"/>
      <c r="J46" s="41"/>
    </row>
    <row r="47" spans="2:10" x14ac:dyDescent="0.25">
      <c r="B47" s="29" t="s">
        <v>12</v>
      </c>
      <c r="C47" s="14"/>
      <c r="D47" s="9">
        <v>2806.89</v>
      </c>
      <c r="E47" s="32">
        <f>D47/D51</f>
        <v>3.8139652308184814E-2</v>
      </c>
      <c r="F47" s="16">
        <v>15000</v>
      </c>
      <c r="G47" s="34">
        <f>D47+F47</f>
        <v>17806.89</v>
      </c>
      <c r="H47" s="33">
        <f>G47/G51</f>
        <v>0.24195768031169484</v>
      </c>
      <c r="I47" s="4"/>
      <c r="J47" s="41"/>
    </row>
    <row r="48" spans="2:10" x14ac:dyDescent="0.25">
      <c r="B48" s="29" t="s">
        <v>17</v>
      </c>
      <c r="C48" s="14"/>
      <c r="D48" s="9">
        <v>6166.68</v>
      </c>
      <c r="E48" s="32">
        <f>D48/D51</f>
        <v>8.3792037128579022E-2</v>
      </c>
      <c r="F48" s="16">
        <v>0</v>
      </c>
      <c r="G48" s="34">
        <f>D48+F48</f>
        <v>6166.68</v>
      </c>
      <c r="H48" s="33">
        <f>G48/G51</f>
        <v>8.3792037128579022E-2</v>
      </c>
      <c r="I48" s="4"/>
      <c r="J48" s="41"/>
    </row>
    <row r="49" spans="2:10" x14ac:dyDescent="0.25">
      <c r="B49" s="29" t="s">
        <v>13</v>
      </c>
      <c r="C49" s="14"/>
      <c r="D49" s="9">
        <f>D23+D24</f>
        <v>38351.17</v>
      </c>
      <c r="E49" s="32">
        <f>D49/D51</f>
        <v>0.5211106560684915</v>
      </c>
      <c r="F49" s="16">
        <v>-20000</v>
      </c>
      <c r="G49" s="34">
        <f>D49+F49</f>
        <v>18351.169999999998</v>
      </c>
      <c r="H49" s="33">
        <f>G49/G51</f>
        <v>0.24935328539714485</v>
      </c>
      <c r="I49" s="4"/>
      <c r="J49" s="41"/>
    </row>
    <row r="50" spans="2:10" x14ac:dyDescent="0.25">
      <c r="B50" s="29" t="s">
        <v>18</v>
      </c>
      <c r="C50" s="14"/>
      <c r="D50" s="9">
        <v>1400</v>
      </c>
      <c r="E50" s="32">
        <f>D50/D51</f>
        <v>1.9023015946994268E-2</v>
      </c>
      <c r="F50" s="16"/>
      <c r="G50" s="34">
        <f>D50+F50</f>
        <v>1400</v>
      </c>
      <c r="H50" s="33">
        <f>G50/G51</f>
        <v>1.9023015946994268E-2</v>
      </c>
      <c r="I50" s="4"/>
      <c r="J50" s="41"/>
    </row>
    <row r="51" spans="2:10" x14ac:dyDescent="0.25">
      <c r="B51" s="14" t="s">
        <v>40</v>
      </c>
      <c r="C51" s="14"/>
      <c r="D51" s="9">
        <f>SUM(D46:D50)</f>
        <v>73595.06</v>
      </c>
      <c r="E51" s="32">
        <f>SUM(E46:E50)</f>
        <v>1</v>
      </c>
      <c r="F51" s="16"/>
      <c r="G51" s="34">
        <f>SUM(G46:G50)</f>
        <v>73595.06</v>
      </c>
      <c r="H51" s="33">
        <f>SUM(H46:H50)</f>
        <v>1</v>
      </c>
      <c r="I51" s="4"/>
      <c r="J51" s="41"/>
    </row>
    <row r="52" spans="2:10" x14ac:dyDescent="0.25">
      <c r="B52" s="14"/>
      <c r="C52" s="14"/>
      <c r="D52" s="14"/>
      <c r="E52" s="14"/>
      <c r="F52" s="14"/>
      <c r="G52" s="50"/>
      <c r="J52" s="41"/>
    </row>
    <row r="53" spans="2:10" x14ac:dyDescent="0.25">
      <c r="H53" s="22"/>
      <c r="J53" s="41"/>
    </row>
    <row r="54" spans="2:10" x14ac:dyDescent="0.25">
      <c r="H54" s="22"/>
    </row>
    <row r="55" spans="2:10" x14ac:dyDescent="0.25">
      <c r="B55" s="162" t="s">
        <v>29</v>
      </c>
      <c r="C55" s="162"/>
      <c r="D55" s="162"/>
      <c r="E55" s="162"/>
      <c r="H55" s="22"/>
    </row>
    <row r="56" spans="2:10" x14ac:dyDescent="0.25">
      <c r="B56" s="29" t="s">
        <v>16</v>
      </c>
      <c r="C56" s="14"/>
      <c r="D56" s="3">
        <v>0.35</v>
      </c>
      <c r="E56" s="21">
        <v>97222.205179855344</v>
      </c>
      <c r="F56" s="55"/>
      <c r="H56" s="22"/>
      <c r="I56" s="4"/>
    </row>
    <row r="57" spans="2:10" x14ac:dyDescent="0.25">
      <c r="B57" s="29" t="s">
        <v>12</v>
      </c>
      <c r="C57" s="14"/>
      <c r="D57" s="3">
        <v>0.24</v>
      </c>
      <c r="E57" s="21">
        <v>66666.654980472231</v>
      </c>
      <c r="F57" s="55"/>
      <c r="H57" s="22"/>
      <c r="I57" s="4"/>
    </row>
    <row r="58" spans="2:10" x14ac:dyDescent="0.25">
      <c r="B58" s="29" t="s">
        <v>17</v>
      </c>
      <c r="C58" s="14"/>
      <c r="D58" s="3">
        <v>0.14000000000000001</v>
      </c>
      <c r="E58" s="21">
        <v>38888.882071942142</v>
      </c>
      <c r="F58" s="55"/>
      <c r="H58" s="22"/>
      <c r="I58" s="4"/>
    </row>
    <row r="59" spans="2:10" x14ac:dyDescent="0.25">
      <c r="B59" s="29" t="s">
        <v>13</v>
      </c>
      <c r="C59" s="14"/>
      <c r="D59" s="3">
        <v>0.25</v>
      </c>
      <c r="E59" s="21">
        <v>69444.432271325248</v>
      </c>
      <c r="F59" s="55"/>
      <c r="H59" s="22"/>
      <c r="I59" s="4"/>
    </row>
    <row r="60" spans="2:10" x14ac:dyDescent="0.25">
      <c r="B60" s="29" t="s">
        <v>18</v>
      </c>
      <c r="C60" s="14"/>
      <c r="D60" s="3">
        <v>0.02</v>
      </c>
      <c r="E60" s="21">
        <v>5555.5545817060201</v>
      </c>
      <c r="F60" s="55"/>
      <c r="H60" s="22"/>
      <c r="I60" s="4"/>
    </row>
    <row r="61" spans="2:10" x14ac:dyDescent="0.25">
      <c r="B61" s="14"/>
      <c r="C61" s="14"/>
      <c r="D61" s="3">
        <v>1</v>
      </c>
      <c r="E61" s="21">
        <v>277777.72908530099</v>
      </c>
      <c r="F61" s="55"/>
      <c r="H61" s="22"/>
      <c r="I61" s="4"/>
    </row>
    <row r="62" spans="2:10" x14ac:dyDescent="0.25">
      <c r="B62" s="14"/>
      <c r="C62" s="14"/>
      <c r="D62" s="14"/>
      <c r="E62" s="56">
        <v>277777.72908530099</v>
      </c>
      <c r="H62" s="22"/>
    </row>
    <row r="63" spans="2:10" x14ac:dyDescent="0.25">
      <c r="H63" s="22"/>
    </row>
    <row r="64" spans="2:10" x14ac:dyDescent="0.25">
      <c r="H64" s="22"/>
    </row>
    <row r="65" spans="8:8" x14ac:dyDescent="0.25">
      <c r="H65" s="22"/>
    </row>
    <row r="66" spans="8:8" x14ac:dyDescent="0.25">
      <c r="H66" s="22"/>
    </row>
    <row r="67" spans="8:8" x14ac:dyDescent="0.25">
      <c r="H67" s="22"/>
    </row>
    <row r="68" spans="8:8" x14ac:dyDescent="0.25">
      <c r="H68" s="22"/>
    </row>
    <row r="69" spans="8:8" x14ac:dyDescent="0.25">
      <c r="H69" s="22"/>
    </row>
    <row r="70" spans="8:8" x14ac:dyDescent="0.25">
      <c r="H70" s="22"/>
    </row>
    <row r="71" spans="8:8" x14ac:dyDescent="0.25">
      <c r="H71" s="22"/>
    </row>
    <row r="72" spans="8:8" x14ac:dyDescent="0.25">
      <c r="H72" s="22"/>
    </row>
    <row r="73" spans="8:8" x14ac:dyDescent="0.25">
      <c r="H73" s="22"/>
    </row>
    <row r="74" spans="8:8" x14ac:dyDescent="0.25">
      <c r="H74" s="22"/>
    </row>
    <row r="75" spans="8:8" x14ac:dyDescent="0.25">
      <c r="H75" s="22"/>
    </row>
    <row r="76" spans="8:8" x14ac:dyDescent="0.25">
      <c r="H76" s="22"/>
    </row>
    <row r="77" spans="8:8" x14ac:dyDescent="0.25">
      <c r="H77" s="22"/>
    </row>
    <row r="78" spans="8:8" x14ac:dyDescent="0.25">
      <c r="H78" s="22"/>
    </row>
    <row r="79" spans="8:8" x14ac:dyDescent="0.25">
      <c r="H79" s="22"/>
    </row>
    <row r="80" spans="8:8" x14ac:dyDescent="0.25">
      <c r="H80" s="22"/>
    </row>
    <row r="81" spans="8:8" x14ac:dyDescent="0.25">
      <c r="H81" s="22"/>
    </row>
    <row r="82" spans="8:8" x14ac:dyDescent="0.25">
      <c r="H82" s="22"/>
    </row>
    <row r="83" spans="8:8" x14ac:dyDescent="0.25">
      <c r="H83" s="22"/>
    </row>
    <row r="84" spans="8:8" x14ac:dyDescent="0.25">
      <c r="H84" s="22"/>
    </row>
    <row r="85" spans="8:8" x14ac:dyDescent="0.25">
      <c r="H85" s="22"/>
    </row>
    <row r="86" spans="8:8" x14ac:dyDescent="0.25">
      <c r="H86" s="22"/>
    </row>
    <row r="87" spans="8:8" x14ac:dyDescent="0.25">
      <c r="H87" s="22"/>
    </row>
    <row r="88" spans="8:8" x14ac:dyDescent="0.25">
      <c r="H88" s="22"/>
    </row>
    <row r="89" spans="8:8" x14ac:dyDescent="0.25">
      <c r="H89" s="22"/>
    </row>
    <row r="90" spans="8:8" x14ac:dyDescent="0.25">
      <c r="H90" s="22"/>
    </row>
    <row r="91" spans="8:8" x14ac:dyDescent="0.25">
      <c r="H91" s="22"/>
    </row>
    <row r="92" spans="8:8" x14ac:dyDescent="0.25">
      <c r="H92" s="22"/>
    </row>
    <row r="93" spans="8:8" x14ac:dyDescent="0.25">
      <c r="H93" s="22"/>
    </row>
    <row r="94" spans="8:8" x14ac:dyDescent="0.25">
      <c r="H94" s="22"/>
    </row>
    <row r="95" spans="8:8" x14ac:dyDescent="0.25">
      <c r="H95" s="22"/>
    </row>
    <row r="96" spans="8:8" x14ac:dyDescent="0.25">
      <c r="H96" s="22"/>
    </row>
    <row r="97" spans="8:8" x14ac:dyDescent="0.25">
      <c r="H97" s="22"/>
    </row>
    <row r="98" spans="8:8" x14ac:dyDescent="0.25">
      <c r="H98" s="22"/>
    </row>
    <row r="99" spans="8:8" x14ac:dyDescent="0.25">
      <c r="H99" s="22"/>
    </row>
    <row r="100" spans="8:8" x14ac:dyDescent="0.25">
      <c r="H100" s="22"/>
    </row>
    <row r="101" spans="8:8" x14ac:dyDescent="0.25">
      <c r="H101" s="22"/>
    </row>
    <row r="102" spans="8:8" x14ac:dyDescent="0.25">
      <c r="H102" s="22"/>
    </row>
    <row r="103" spans="8:8" x14ac:dyDescent="0.25">
      <c r="H103" s="22"/>
    </row>
    <row r="104" spans="8:8" x14ac:dyDescent="0.25">
      <c r="H104" s="22"/>
    </row>
    <row r="105" spans="8:8" x14ac:dyDescent="0.25">
      <c r="H105" s="22"/>
    </row>
    <row r="106" spans="8:8" x14ac:dyDescent="0.25">
      <c r="H106" s="22"/>
    </row>
    <row r="107" spans="8:8" x14ac:dyDescent="0.25">
      <c r="H107" s="22"/>
    </row>
    <row r="108" spans="8:8" x14ac:dyDescent="0.25">
      <c r="H108" s="22"/>
    </row>
    <row r="109" spans="8:8" x14ac:dyDescent="0.25">
      <c r="H109" s="22"/>
    </row>
    <row r="110" spans="8:8" x14ac:dyDescent="0.25">
      <c r="H110" s="22"/>
    </row>
    <row r="111" spans="8:8" x14ac:dyDescent="0.25">
      <c r="H111" s="22"/>
    </row>
    <row r="112" spans="8:8" x14ac:dyDescent="0.25">
      <c r="H112" s="22"/>
    </row>
    <row r="113" spans="8:8" x14ac:dyDescent="0.25">
      <c r="H113" s="22"/>
    </row>
    <row r="114" spans="8:8" x14ac:dyDescent="0.25">
      <c r="H114" s="22"/>
    </row>
    <row r="115" spans="8:8" x14ac:dyDescent="0.25">
      <c r="H115" s="22"/>
    </row>
    <row r="116" spans="8:8" x14ac:dyDescent="0.25">
      <c r="H116" s="22"/>
    </row>
    <row r="117" spans="8:8" x14ac:dyDescent="0.25">
      <c r="H117" s="22"/>
    </row>
    <row r="118" spans="8:8" x14ac:dyDescent="0.25">
      <c r="H118" s="22"/>
    </row>
    <row r="119" spans="8:8" x14ac:dyDescent="0.25">
      <c r="H119" s="22"/>
    </row>
    <row r="120" spans="8:8" x14ac:dyDescent="0.25">
      <c r="H120" s="22"/>
    </row>
    <row r="121" spans="8:8" x14ac:dyDescent="0.25">
      <c r="H121" s="22"/>
    </row>
    <row r="122" spans="8:8" x14ac:dyDescent="0.25">
      <c r="H122" s="22"/>
    </row>
    <row r="123" spans="8:8" x14ac:dyDescent="0.25">
      <c r="H123" s="22"/>
    </row>
    <row r="124" spans="8:8" x14ac:dyDescent="0.25">
      <c r="H124" s="22"/>
    </row>
    <row r="125" spans="8:8" x14ac:dyDescent="0.25">
      <c r="H125" s="22"/>
    </row>
    <row r="126" spans="8:8" x14ac:dyDescent="0.25">
      <c r="H126" s="22"/>
    </row>
    <row r="127" spans="8:8" x14ac:dyDescent="0.25">
      <c r="H127" s="22"/>
    </row>
    <row r="128" spans="8:8" x14ac:dyDescent="0.25">
      <c r="H128" s="22"/>
    </row>
    <row r="129" spans="8:8" x14ac:dyDescent="0.25">
      <c r="H129" s="22"/>
    </row>
    <row r="130" spans="8:8" x14ac:dyDescent="0.25">
      <c r="H130" s="22"/>
    </row>
    <row r="131" spans="8:8" x14ac:dyDescent="0.25">
      <c r="H131" s="22"/>
    </row>
    <row r="132" spans="8:8" x14ac:dyDescent="0.25">
      <c r="H132" s="22"/>
    </row>
    <row r="133" spans="8:8" x14ac:dyDescent="0.25">
      <c r="H133" s="22"/>
    </row>
    <row r="134" spans="8:8" x14ac:dyDescent="0.25">
      <c r="H134" s="22"/>
    </row>
    <row r="135" spans="8:8" x14ac:dyDescent="0.25">
      <c r="H135" s="22"/>
    </row>
    <row r="136" spans="8:8" x14ac:dyDescent="0.25">
      <c r="H136" s="22"/>
    </row>
    <row r="137" spans="8:8" x14ac:dyDescent="0.25">
      <c r="H137" s="22"/>
    </row>
    <row r="138" spans="8:8" x14ac:dyDescent="0.25">
      <c r="H138" s="22"/>
    </row>
    <row r="139" spans="8:8" x14ac:dyDescent="0.25">
      <c r="H139" s="22"/>
    </row>
    <row r="140" spans="8:8" x14ac:dyDescent="0.25">
      <c r="H140" s="22"/>
    </row>
    <row r="141" spans="8:8" x14ac:dyDescent="0.25">
      <c r="H141" s="22"/>
    </row>
    <row r="142" spans="8:8" x14ac:dyDescent="0.25">
      <c r="H142" s="22"/>
    </row>
    <row r="143" spans="8:8" x14ac:dyDescent="0.25">
      <c r="H143" s="22"/>
    </row>
    <row r="144" spans="8:8" x14ac:dyDescent="0.25">
      <c r="H144" s="22"/>
    </row>
    <row r="145" spans="8:8" x14ac:dyDescent="0.25">
      <c r="H145" s="22"/>
    </row>
    <row r="146" spans="8:8" x14ac:dyDescent="0.25">
      <c r="H146" s="22"/>
    </row>
    <row r="147" spans="8:8" x14ac:dyDescent="0.25">
      <c r="H147" s="22"/>
    </row>
    <row r="148" spans="8:8" x14ac:dyDescent="0.25">
      <c r="H148" s="22"/>
    </row>
    <row r="149" spans="8:8" x14ac:dyDescent="0.25">
      <c r="H149" s="22"/>
    </row>
    <row r="150" spans="8:8" x14ac:dyDescent="0.25">
      <c r="H150" s="22"/>
    </row>
    <row r="151" spans="8:8" x14ac:dyDescent="0.25">
      <c r="H151" s="22"/>
    </row>
    <row r="152" spans="8:8" x14ac:dyDescent="0.25">
      <c r="H152" s="22"/>
    </row>
    <row r="153" spans="8:8" x14ac:dyDescent="0.25">
      <c r="H153" s="22"/>
    </row>
    <row r="154" spans="8:8" x14ac:dyDescent="0.25">
      <c r="H154" s="22"/>
    </row>
    <row r="155" spans="8:8" x14ac:dyDescent="0.25">
      <c r="H155" s="22"/>
    </row>
    <row r="156" spans="8:8" x14ac:dyDescent="0.25">
      <c r="H156" s="22"/>
    </row>
    <row r="157" spans="8:8" x14ac:dyDescent="0.25">
      <c r="H157" s="22"/>
    </row>
    <row r="158" spans="8:8" x14ac:dyDescent="0.25">
      <c r="H158" s="22"/>
    </row>
    <row r="159" spans="8:8" x14ac:dyDescent="0.25">
      <c r="H159" s="22"/>
    </row>
  </sheetData>
  <mergeCells count="3">
    <mergeCell ref="B1:H1"/>
    <mergeCell ref="B55:E55"/>
    <mergeCell ref="B44:H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CB9D-2FFD-4D46-97AD-46F56CAFEE6F}">
  <dimension ref="B1:P87"/>
  <sheetViews>
    <sheetView topLeftCell="A75" zoomScale="85" zoomScaleNormal="85" workbookViewId="0">
      <selection activeCell="I5" sqref="I5"/>
    </sheetView>
  </sheetViews>
  <sheetFormatPr defaultRowHeight="14.4" x14ac:dyDescent="0.3"/>
  <cols>
    <col min="2" max="2" width="41.6640625" customWidth="1"/>
    <col min="3" max="3" width="2.6640625" customWidth="1"/>
    <col min="4" max="4" width="11.5546875" customWidth="1"/>
    <col min="6" max="6" width="9.5546875" customWidth="1"/>
  </cols>
  <sheetData>
    <row r="1" spans="2:12" ht="15.6" x14ac:dyDescent="0.3">
      <c r="B1" s="159" t="s">
        <v>67</v>
      </c>
      <c r="C1" s="160"/>
      <c r="D1" s="160"/>
      <c r="E1" s="160"/>
      <c r="F1" s="160"/>
      <c r="G1" s="160"/>
      <c r="H1" s="161"/>
      <c r="I1" s="35"/>
      <c r="J1" s="35"/>
    </row>
    <row r="2" spans="2:12" ht="24" x14ac:dyDescent="0.3">
      <c r="B2" s="23" t="s">
        <v>0</v>
      </c>
      <c r="C2" s="23"/>
      <c r="D2" s="8" t="s">
        <v>1</v>
      </c>
      <c r="E2" s="57" t="s">
        <v>2</v>
      </c>
      <c r="F2" s="37" t="s">
        <v>3</v>
      </c>
      <c r="G2" s="38" t="s">
        <v>4</v>
      </c>
      <c r="H2" s="23" t="s">
        <v>68</v>
      </c>
      <c r="I2" s="22"/>
      <c r="J2" s="22"/>
    </row>
    <row r="3" spans="2:12" x14ac:dyDescent="0.3">
      <c r="B3" s="16" t="s">
        <v>28</v>
      </c>
      <c r="C3" s="16"/>
      <c r="D3" s="9">
        <v>6647</v>
      </c>
      <c r="E3" s="58">
        <f>D42</f>
        <v>68911.830000000016</v>
      </c>
      <c r="F3" s="15"/>
      <c r="G3" s="40"/>
      <c r="H3" s="17"/>
      <c r="I3" s="41"/>
      <c r="J3" s="41"/>
      <c r="K3" s="22"/>
      <c r="L3" s="22"/>
    </row>
    <row r="4" spans="2:12" x14ac:dyDescent="0.3">
      <c r="B4" s="16" t="s">
        <v>54</v>
      </c>
      <c r="C4" s="16"/>
      <c r="D4" s="9">
        <v>6087</v>
      </c>
      <c r="E4" s="58"/>
      <c r="F4" s="15"/>
      <c r="G4" s="40"/>
      <c r="H4" s="17"/>
      <c r="I4" s="22"/>
      <c r="J4" s="22"/>
      <c r="K4" s="41"/>
      <c r="L4" s="22"/>
    </row>
    <row r="5" spans="2:12" x14ac:dyDescent="0.3">
      <c r="B5" s="16" t="s">
        <v>70</v>
      </c>
      <c r="C5" s="16"/>
      <c r="D5" s="58"/>
      <c r="E5" s="71">
        <v>601</v>
      </c>
      <c r="F5" s="17"/>
      <c r="G5" s="42"/>
      <c r="H5" s="17"/>
      <c r="I5" s="22"/>
      <c r="J5" s="22"/>
    </row>
    <row r="6" spans="2:12" x14ac:dyDescent="0.3">
      <c r="B6" s="16" t="s">
        <v>6</v>
      </c>
      <c r="C6" s="16"/>
      <c r="D6" s="10">
        <v>0</v>
      </c>
      <c r="E6" s="59"/>
      <c r="F6" s="17"/>
      <c r="G6" s="42"/>
      <c r="H6" s="17"/>
      <c r="I6" s="22"/>
      <c r="J6" s="22"/>
    </row>
    <row r="7" spans="2:12" x14ac:dyDescent="0.3">
      <c r="B7" s="16" t="s">
        <v>58</v>
      </c>
      <c r="C7" s="16"/>
      <c r="D7" s="10">
        <f>D3+D4+D5</f>
        <v>12734</v>
      </c>
      <c r="E7" s="59">
        <f>SUM(E3:E6)</f>
        <v>69512.830000000016</v>
      </c>
      <c r="F7" s="17"/>
      <c r="G7" s="42"/>
      <c r="H7" s="17"/>
      <c r="I7" s="22"/>
      <c r="J7" s="22"/>
    </row>
    <row r="8" spans="2:12" x14ac:dyDescent="0.3">
      <c r="B8" s="24" t="s">
        <v>7</v>
      </c>
      <c r="C8" s="24"/>
      <c r="D8" s="11"/>
      <c r="E8" s="58"/>
      <c r="F8" s="11"/>
      <c r="G8" s="43"/>
      <c r="H8" s="11"/>
      <c r="I8" s="22"/>
      <c r="J8" s="22"/>
    </row>
    <row r="9" spans="2:12" x14ac:dyDescent="0.3">
      <c r="B9" s="25"/>
      <c r="C9" s="25"/>
      <c r="D9" s="9"/>
      <c r="E9" s="58"/>
      <c r="F9" s="15"/>
      <c r="G9" s="40"/>
      <c r="H9" s="15"/>
      <c r="I9" s="22"/>
      <c r="J9" s="22"/>
    </row>
    <row r="10" spans="2:12" x14ac:dyDescent="0.3">
      <c r="B10" s="25" t="s">
        <v>31</v>
      </c>
      <c r="C10" s="25"/>
      <c r="D10" s="9"/>
      <c r="E10" s="58"/>
      <c r="F10" s="15"/>
      <c r="G10" s="40"/>
      <c r="H10" s="15"/>
      <c r="I10" s="22"/>
      <c r="J10" s="22"/>
    </row>
    <row r="11" spans="2:12" x14ac:dyDescent="0.3">
      <c r="B11" s="26" t="s">
        <v>43</v>
      </c>
      <c r="C11" s="26"/>
      <c r="D11" s="9">
        <v>600</v>
      </c>
      <c r="E11" s="58">
        <v>316.85000000000002</v>
      </c>
      <c r="F11" s="15"/>
      <c r="G11" s="40"/>
      <c r="H11" s="15"/>
      <c r="I11" s="22"/>
      <c r="J11" s="22"/>
    </row>
    <row r="12" spans="2:12" x14ac:dyDescent="0.3">
      <c r="B12" s="26" t="s">
        <v>41</v>
      </c>
      <c r="C12" s="26"/>
      <c r="D12" s="9">
        <v>250</v>
      </c>
      <c r="E12" s="58"/>
      <c r="F12" s="15"/>
      <c r="G12" s="40"/>
      <c r="H12" s="15"/>
      <c r="I12" s="22"/>
      <c r="J12" s="22"/>
    </row>
    <row r="13" spans="2:12" x14ac:dyDescent="0.3">
      <c r="B13" s="16" t="s">
        <v>9</v>
      </c>
      <c r="C13" s="26"/>
      <c r="D13" s="9"/>
      <c r="E13" s="58"/>
      <c r="F13" s="15"/>
      <c r="G13" s="40"/>
      <c r="H13" s="15"/>
      <c r="I13" s="22"/>
      <c r="J13" s="22"/>
    </row>
    <row r="14" spans="2:12" x14ac:dyDescent="0.3">
      <c r="B14" s="25" t="s">
        <v>32</v>
      </c>
      <c r="C14" s="26"/>
      <c r="D14" s="9"/>
      <c r="E14" s="58"/>
      <c r="F14" s="15"/>
      <c r="G14" s="40"/>
      <c r="H14" s="15"/>
      <c r="I14" s="22"/>
      <c r="J14" s="22"/>
    </row>
    <row r="15" spans="2:12" x14ac:dyDescent="0.3">
      <c r="B15" s="16" t="s">
        <v>8</v>
      </c>
      <c r="C15" s="16"/>
      <c r="D15" s="1">
        <v>148523</v>
      </c>
      <c r="E15" s="58">
        <v>99649.22</v>
      </c>
      <c r="F15" s="15"/>
      <c r="G15" s="40"/>
      <c r="H15" s="15">
        <f>SUM(D15:G15)</f>
        <v>248172.22</v>
      </c>
      <c r="I15" s="22"/>
      <c r="J15" s="22"/>
    </row>
    <row r="16" spans="2:12" x14ac:dyDescent="0.3">
      <c r="B16" s="22"/>
      <c r="C16" s="16"/>
      <c r="D16" s="12"/>
      <c r="E16" s="58"/>
      <c r="F16" s="15"/>
      <c r="G16" s="40"/>
      <c r="H16" s="17"/>
      <c r="I16" s="22"/>
      <c r="J16" s="22"/>
    </row>
    <row r="17" spans="2:16" x14ac:dyDescent="0.3">
      <c r="B17" s="16" t="s">
        <v>10</v>
      </c>
      <c r="C17" s="16"/>
      <c r="D17" s="9">
        <f>SUM(D11:D16)</f>
        <v>149373</v>
      </c>
      <c r="E17" s="58">
        <f>SUM(E11:E15)</f>
        <v>99966.07</v>
      </c>
      <c r="F17" s="14"/>
      <c r="G17" s="34"/>
      <c r="H17" s="9"/>
      <c r="I17" s="22"/>
      <c r="J17" s="22"/>
    </row>
    <row r="18" spans="2:16" x14ac:dyDescent="0.3">
      <c r="B18" s="27" t="s">
        <v>11</v>
      </c>
      <c r="C18" s="27"/>
      <c r="D18" s="9">
        <f>D17+D7</f>
        <v>162107</v>
      </c>
      <c r="E18" s="59">
        <f>E17+E7</f>
        <v>169478.90000000002</v>
      </c>
      <c r="F18" s="10"/>
      <c r="G18" s="44"/>
      <c r="H18" s="10"/>
      <c r="I18" s="22"/>
      <c r="J18" s="22"/>
    </row>
    <row r="19" spans="2:16" x14ac:dyDescent="0.3">
      <c r="B19" s="16"/>
      <c r="C19" s="16"/>
      <c r="D19" s="9"/>
      <c r="E19" s="58"/>
      <c r="F19" s="15"/>
      <c r="G19" s="40"/>
      <c r="H19" s="15"/>
      <c r="I19" s="22"/>
      <c r="J19" s="22"/>
    </row>
    <row r="20" spans="2:16" x14ac:dyDescent="0.3">
      <c r="B20" s="28" t="s">
        <v>36</v>
      </c>
      <c r="C20" s="28"/>
      <c r="D20" s="13"/>
      <c r="E20" s="60"/>
      <c r="F20" s="45"/>
      <c r="G20" s="46"/>
      <c r="H20" s="45"/>
      <c r="I20" s="22"/>
      <c r="J20" s="22"/>
    </row>
    <row r="21" spans="2:16" x14ac:dyDescent="0.3">
      <c r="B21" s="29" t="s">
        <v>12</v>
      </c>
      <c r="C21" s="29"/>
      <c r="D21" s="9">
        <v>2807</v>
      </c>
      <c r="E21" s="58">
        <v>1546.4</v>
      </c>
      <c r="F21" s="9"/>
      <c r="G21" s="34"/>
      <c r="H21" s="15">
        <f>SUM(D21:G21)</f>
        <v>4353.3999999999996</v>
      </c>
      <c r="I21" s="22"/>
      <c r="J21" s="22"/>
      <c r="P21" s="74"/>
    </row>
    <row r="22" spans="2:16" x14ac:dyDescent="0.3">
      <c r="B22" s="29" t="s">
        <v>13</v>
      </c>
      <c r="C22" s="29"/>
      <c r="D22" s="14"/>
      <c r="E22" s="58"/>
      <c r="F22" s="15"/>
      <c r="G22" s="40"/>
      <c r="H22" s="15">
        <f t="shared" ref="H22:H27" si="0">SUM(D22:G22)</f>
        <v>0</v>
      </c>
      <c r="I22" s="22"/>
      <c r="J22" s="22"/>
    </row>
    <row r="23" spans="2:16" x14ac:dyDescent="0.3">
      <c r="B23" s="29" t="s">
        <v>46</v>
      </c>
      <c r="C23" s="16"/>
      <c r="D23" s="15">
        <v>21190</v>
      </c>
      <c r="E23" s="58">
        <v>21899.439999999999</v>
      </c>
      <c r="F23" s="15"/>
      <c r="G23" s="40"/>
      <c r="H23" s="15">
        <f t="shared" si="0"/>
        <v>43089.440000000002</v>
      </c>
      <c r="I23" s="22"/>
      <c r="J23" s="22"/>
    </row>
    <row r="24" spans="2:16" x14ac:dyDescent="0.3">
      <c r="B24" s="29" t="s">
        <v>15</v>
      </c>
      <c r="C24" s="16"/>
      <c r="D24" s="15">
        <v>17161.169999999998</v>
      </c>
      <c r="E24" s="58">
        <v>7949.52</v>
      </c>
      <c r="F24" s="15"/>
      <c r="G24" s="40"/>
      <c r="H24" s="15">
        <f t="shared" si="0"/>
        <v>25110.69</v>
      </c>
      <c r="I24" s="22"/>
      <c r="J24" s="22"/>
    </row>
    <row r="25" spans="2:16" x14ac:dyDescent="0.3">
      <c r="B25" s="29" t="s">
        <v>16</v>
      </c>
      <c r="C25" s="29"/>
      <c r="D25" s="9">
        <f>24870.32</f>
        <v>24870.32</v>
      </c>
      <c r="E25" s="58">
        <v>20729.91</v>
      </c>
      <c r="F25" s="9"/>
      <c r="G25" s="34"/>
      <c r="H25" s="15">
        <f t="shared" si="0"/>
        <v>45600.229999999996</v>
      </c>
      <c r="I25" s="22"/>
      <c r="J25" s="22"/>
    </row>
    <row r="26" spans="2:16" x14ac:dyDescent="0.3">
      <c r="B26" s="29" t="s">
        <v>17</v>
      </c>
      <c r="C26" s="29"/>
      <c r="D26" s="9">
        <v>6166.68</v>
      </c>
      <c r="E26" s="58">
        <v>4534.6499999999996</v>
      </c>
      <c r="F26" s="9"/>
      <c r="G26" s="34"/>
      <c r="H26" s="15">
        <f t="shared" si="0"/>
        <v>10701.33</v>
      </c>
      <c r="I26" s="22"/>
      <c r="J26" s="22"/>
    </row>
    <row r="27" spans="2:16" x14ac:dyDescent="0.3">
      <c r="B27" s="29" t="s">
        <v>27</v>
      </c>
      <c r="C27" s="29"/>
      <c r="D27" s="16">
        <v>1400</v>
      </c>
      <c r="E27" s="58"/>
      <c r="F27" s="9"/>
      <c r="G27" s="34"/>
      <c r="H27" s="15">
        <f t="shared" si="0"/>
        <v>1400</v>
      </c>
      <c r="J27" s="22"/>
    </row>
    <row r="28" spans="2:16" x14ac:dyDescent="0.3">
      <c r="B28" s="30" t="s">
        <v>33</v>
      </c>
      <c r="C28" s="30"/>
      <c r="D28" s="17">
        <f>SUM(D21:D27)</f>
        <v>73595.169999999984</v>
      </c>
      <c r="E28" s="59">
        <f>SUM(E21:E27)</f>
        <v>56659.920000000006</v>
      </c>
      <c r="F28" s="10"/>
      <c r="G28" s="44"/>
      <c r="H28" s="10">
        <f>SUM(D28:G28)</f>
        <v>130255.09</v>
      </c>
      <c r="J28" s="22"/>
    </row>
    <row r="29" spans="2:16" x14ac:dyDescent="0.3">
      <c r="B29" s="30"/>
      <c r="C29" s="30"/>
      <c r="D29" s="17"/>
      <c r="E29" s="59"/>
      <c r="F29" s="10"/>
      <c r="G29" s="44"/>
      <c r="H29" s="21"/>
      <c r="I29" s="22"/>
      <c r="J29" s="22"/>
    </row>
    <row r="30" spans="2:16" x14ac:dyDescent="0.3">
      <c r="B30" s="25" t="s">
        <v>49</v>
      </c>
      <c r="C30" s="30"/>
      <c r="D30" s="17"/>
      <c r="E30" s="59"/>
      <c r="F30" s="10"/>
      <c r="G30" s="44"/>
      <c r="H30" s="10"/>
      <c r="I30" s="22"/>
      <c r="J30" s="22"/>
    </row>
    <row r="31" spans="2:16" x14ac:dyDescent="0.3">
      <c r="B31" s="26" t="s">
        <v>66</v>
      </c>
      <c r="C31" s="30"/>
      <c r="D31" s="17"/>
      <c r="E31" s="58">
        <v>906.48</v>
      </c>
      <c r="F31" s="10"/>
      <c r="G31" s="44"/>
      <c r="H31" s="10"/>
      <c r="I31" s="22"/>
      <c r="J31" s="22"/>
    </row>
    <row r="32" spans="2:16" x14ac:dyDescent="0.3">
      <c r="B32" s="25"/>
      <c r="C32" s="30"/>
      <c r="D32" s="17"/>
      <c r="E32" s="59"/>
      <c r="F32" s="10"/>
      <c r="G32" s="44"/>
      <c r="H32" s="10"/>
      <c r="I32" s="22"/>
      <c r="J32" s="22"/>
    </row>
    <row r="33" spans="2:10" x14ac:dyDescent="0.3">
      <c r="B33" s="25" t="s">
        <v>69</v>
      </c>
      <c r="C33" s="30"/>
      <c r="D33" s="17"/>
      <c r="E33" s="59">
        <f>SUM(E28:E32)</f>
        <v>57566.400000000009</v>
      </c>
      <c r="F33" s="10"/>
      <c r="G33" s="44"/>
      <c r="H33" s="10"/>
      <c r="I33" s="22"/>
      <c r="J33" s="22"/>
    </row>
    <row r="34" spans="2:10" x14ac:dyDescent="0.3">
      <c r="B34" s="25"/>
      <c r="C34" s="30"/>
      <c r="D34" s="17"/>
      <c r="E34" s="59"/>
      <c r="F34" s="10"/>
      <c r="G34" s="44"/>
      <c r="H34" s="10"/>
      <c r="I34" s="22"/>
      <c r="J34" s="22"/>
    </row>
    <row r="35" spans="2:10" x14ac:dyDescent="0.3">
      <c r="B35" s="7" t="s">
        <v>34</v>
      </c>
      <c r="C35" s="2"/>
      <c r="D35" s="9"/>
      <c r="E35" s="58"/>
      <c r="F35" s="16"/>
      <c r="G35" s="34"/>
      <c r="H35" s="9"/>
      <c r="I35" s="22"/>
      <c r="J35" s="22"/>
    </row>
    <row r="36" spans="2:10" x14ac:dyDescent="0.3">
      <c r="B36" s="29" t="s">
        <v>37</v>
      </c>
      <c r="C36" s="29"/>
      <c r="D36" s="9">
        <v>15000</v>
      </c>
      <c r="E36" s="58">
        <v>0</v>
      </c>
      <c r="F36" s="9"/>
      <c r="G36" s="34"/>
      <c r="H36" s="9"/>
      <c r="I36" s="22"/>
      <c r="J36" s="22"/>
    </row>
    <row r="37" spans="2:10" x14ac:dyDescent="0.3">
      <c r="B37" s="29" t="s">
        <v>24</v>
      </c>
      <c r="C37" s="29"/>
      <c r="D37" s="9">
        <v>4600</v>
      </c>
      <c r="E37" s="58">
        <v>0</v>
      </c>
      <c r="F37" s="9"/>
      <c r="G37" s="34"/>
      <c r="H37" s="9"/>
      <c r="I37" s="22"/>
      <c r="J37" s="22"/>
    </row>
    <row r="38" spans="2:10" x14ac:dyDescent="0.3">
      <c r="B38" s="30" t="s">
        <v>35</v>
      </c>
      <c r="C38" s="29"/>
      <c r="D38" s="10">
        <f>D36+D37</f>
        <v>19600</v>
      </c>
      <c r="E38" s="58">
        <v>0</v>
      </c>
      <c r="F38" s="9"/>
      <c r="G38" s="34"/>
      <c r="H38" s="9"/>
      <c r="I38" s="22"/>
      <c r="J38" s="22"/>
    </row>
    <row r="39" spans="2:10" x14ac:dyDescent="0.3">
      <c r="B39" s="30" t="s">
        <v>38</v>
      </c>
      <c r="C39" s="29"/>
      <c r="D39" s="10">
        <f>D28+D38</f>
        <v>93195.169999999984</v>
      </c>
      <c r="E39" s="10">
        <f>E33+E38</f>
        <v>57566.400000000009</v>
      </c>
      <c r="F39" s="9"/>
      <c r="G39" s="34"/>
      <c r="H39" s="9"/>
      <c r="I39" s="22"/>
      <c r="J39" s="22"/>
    </row>
    <row r="40" spans="2:10" x14ac:dyDescent="0.3">
      <c r="B40" s="30"/>
      <c r="C40" s="29"/>
      <c r="D40" s="10"/>
      <c r="E40" s="58"/>
      <c r="F40" s="9"/>
      <c r="G40" s="34"/>
      <c r="H40" s="9"/>
      <c r="I40" s="22"/>
      <c r="J40" s="22"/>
    </row>
    <row r="41" spans="2:10" x14ac:dyDescent="0.3">
      <c r="B41" s="25" t="s">
        <v>19</v>
      </c>
      <c r="C41" s="47"/>
      <c r="D41" s="14"/>
      <c r="E41" s="58"/>
      <c r="F41" s="17"/>
      <c r="G41" s="42"/>
      <c r="H41" s="9"/>
      <c r="I41" s="41"/>
      <c r="J41" s="22"/>
    </row>
    <row r="42" spans="2:10" x14ac:dyDescent="0.3">
      <c r="B42" s="16" t="s">
        <v>42</v>
      </c>
      <c r="C42" s="16"/>
      <c r="D42" s="18">
        <f>D18-D39</f>
        <v>68911.830000000016</v>
      </c>
      <c r="E42" s="18">
        <f>E18-E39</f>
        <v>111912.50000000001</v>
      </c>
      <c r="F42" s="9"/>
      <c r="G42" s="34"/>
      <c r="H42" s="15"/>
      <c r="I42" s="41"/>
      <c r="J42" s="22"/>
    </row>
    <row r="43" spans="2:10" x14ac:dyDescent="0.3">
      <c r="B43" s="27" t="s">
        <v>39</v>
      </c>
      <c r="C43" s="27"/>
      <c r="D43" s="9"/>
      <c r="E43" s="59"/>
      <c r="F43" s="10"/>
      <c r="G43" s="44"/>
      <c r="H43" s="10"/>
      <c r="I43" s="22"/>
      <c r="J43" s="22"/>
    </row>
    <row r="44" spans="2:10" x14ac:dyDescent="0.3">
      <c r="B44" s="16" t="s">
        <v>20</v>
      </c>
      <c r="C44" s="16"/>
      <c r="D44" s="9">
        <v>6000</v>
      </c>
      <c r="E44" s="58">
        <v>6000</v>
      </c>
      <c r="F44" s="15"/>
      <c r="G44" s="40"/>
      <c r="H44" s="9"/>
      <c r="I44" s="22"/>
      <c r="J44" s="22"/>
    </row>
    <row r="45" spans="2:10" x14ac:dyDescent="0.3">
      <c r="B45" s="16" t="s">
        <v>21</v>
      </c>
      <c r="C45" s="16"/>
      <c r="D45" s="9">
        <v>30</v>
      </c>
      <c r="E45" s="61">
        <v>30</v>
      </c>
      <c r="F45" s="48"/>
      <c r="G45" s="49"/>
      <c r="H45" s="10"/>
      <c r="I45" s="22"/>
      <c r="J45" s="22"/>
    </row>
    <row r="46" spans="2:10" x14ac:dyDescent="0.3">
      <c r="B46" s="16" t="s">
        <v>22</v>
      </c>
      <c r="C46" s="16"/>
      <c r="D46" s="10">
        <f>D42+D44+D45</f>
        <v>74941.830000000016</v>
      </c>
      <c r="E46" s="10">
        <f>E42+E44+E45</f>
        <v>117942.50000000001</v>
      </c>
      <c r="F46" s="9"/>
      <c r="G46" s="50"/>
      <c r="H46" s="10"/>
      <c r="I46" s="22"/>
      <c r="J46" s="22"/>
    </row>
    <row r="47" spans="2:10" x14ac:dyDescent="0.3">
      <c r="B47" s="31"/>
      <c r="C47" s="31"/>
      <c r="D47" s="19"/>
      <c r="E47" s="19"/>
      <c r="F47" s="19"/>
      <c r="G47" s="22"/>
      <c r="H47" s="51"/>
      <c r="I47" s="22"/>
      <c r="J47" s="22"/>
    </row>
    <row r="48" spans="2:10" x14ac:dyDescent="0.3">
      <c r="B48" s="31"/>
      <c r="C48" s="31"/>
      <c r="D48" s="19"/>
      <c r="E48" s="19"/>
      <c r="F48" s="19"/>
      <c r="G48" s="22"/>
      <c r="H48" s="51"/>
      <c r="I48" s="22"/>
      <c r="J48" s="22"/>
    </row>
    <row r="49" spans="2:14" x14ac:dyDescent="0.3">
      <c r="B49" s="162" t="s">
        <v>48</v>
      </c>
      <c r="C49" s="162"/>
      <c r="D49" s="162"/>
      <c r="E49" s="162"/>
      <c r="F49" s="162"/>
      <c r="G49" s="162"/>
      <c r="H49" s="163"/>
      <c r="I49" s="22"/>
      <c r="J49" s="22"/>
    </row>
    <row r="50" spans="2:14" ht="24.6" x14ac:dyDescent="0.3">
      <c r="B50" s="28" t="s">
        <v>25</v>
      </c>
      <c r="C50" s="20"/>
      <c r="D50" s="20" t="s">
        <v>45</v>
      </c>
      <c r="E50" s="5" t="s">
        <v>26</v>
      </c>
      <c r="F50" s="20" t="s">
        <v>53</v>
      </c>
      <c r="G50" s="52" t="s">
        <v>44</v>
      </c>
      <c r="H50" s="20"/>
      <c r="I50" s="6"/>
      <c r="J50" s="53"/>
    </row>
    <row r="51" spans="2:14" x14ac:dyDescent="0.3">
      <c r="B51" s="29" t="s">
        <v>16</v>
      </c>
      <c r="C51" s="14"/>
      <c r="D51" s="9">
        <v>24870.32</v>
      </c>
      <c r="E51" s="32">
        <f>D51/D56</f>
        <v>0.33793463854775035</v>
      </c>
      <c r="F51" s="16">
        <v>5000</v>
      </c>
      <c r="G51" s="34">
        <f>D51+F51</f>
        <v>29870.32</v>
      </c>
      <c r="H51" s="33">
        <f>G51/G56</f>
        <v>0.40587398121558704</v>
      </c>
      <c r="I51" s="4"/>
      <c r="J51" s="41"/>
    </row>
    <row r="52" spans="2:14" x14ac:dyDescent="0.3">
      <c r="B52" s="29" t="s">
        <v>12</v>
      </c>
      <c r="C52" s="14"/>
      <c r="D52" s="9">
        <v>2806.89</v>
      </c>
      <c r="E52" s="32">
        <f>D52/D56</f>
        <v>3.8139652308184814E-2</v>
      </c>
      <c r="F52" s="16">
        <v>15000</v>
      </c>
      <c r="G52" s="34">
        <f>D52+F52</f>
        <v>17806.89</v>
      </c>
      <c r="H52" s="33">
        <f>G52/G56</f>
        <v>0.24195768031169484</v>
      </c>
      <c r="I52" s="4"/>
      <c r="J52" s="41"/>
    </row>
    <row r="53" spans="2:14" x14ac:dyDescent="0.3">
      <c r="B53" s="29" t="s">
        <v>17</v>
      </c>
      <c r="C53" s="14"/>
      <c r="D53" s="9">
        <v>6166.68</v>
      </c>
      <c r="E53" s="32">
        <f>D53/D56</f>
        <v>8.3792037128579022E-2</v>
      </c>
      <c r="F53" s="16">
        <v>0</v>
      </c>
      <c r="G53" s="34">
        <f>D53+F53</f>
        <v>6166.68</v>
      </c>
      <c r="H53" s="33">
        <f>G53/G56</f>
        <v>8.3792037128579022E-2</v>
      </c>
      <c r="I53" s="4"/>
      <c r="J53" s="41"/>
    </row>
    <row r="54" spans="2:14" x14ac:dyDescent="0.3">
      <c r="B54" s="29" t="s">
        <v>13</v>
      </c>
      <c r="C54" s="14"/>
      <c r="D54" s="9">
        <f>D23+D24</f>
        <v>38351.17</v>
      </c>
      <c r="E54" s="32">
        <f>D54/D56</f>
        <v>0.5211106560684915</v>
      </c>
      <c r="F54" s="16">
        <v>-20000</v>
      </c>
      <c r="G54" s="34">
        <f>D54+F54</f>
        <v>18351.169999999998</v>
      </c>
      <c r="H54" s="33">
        <f>G54/G56</f>
        <v>0.24935328539714485</v>
      </c>
      <c r="I54" s="4"/>
      <c r="J54" s="41"/>
    </row>
    <row r="55" spans="2:14" x14ac:dyDescent="0.3">
      <c r="B55" s="29" t="s">
        <v>18</v>
      </c>
      <c r="C55" s="14"/>
      <c r="D55" s="9">
        <v>1400</v>
      </c>
      <c r="E55" s="32">
        <f>D55/D56</f>
        <v>1.9023015946994268E-2</v>
      </c>
      <c r="F55" s="16"/>
      <c r="G55" s="34">
        <f>D55+F55</f>
        <v>1400</v>
      </c>
      <c r="H55" s="33">
        <f>G55/G56</f>
        <v>1.9023015946994268E-2</v>
      </c>
      <c r="I55" s="4"/>
      <c r="J55" s="41"/>
    </row>
    <row r="56" spans="2:14" x14ac:dyDescent="0.3">
      <c r="B56" s="14" t="s">
        <v>40</v>
      </c>
      <c r="C56" s="14"/>
      <c r="D56" s="10">
        <f>SUM(D51:D55)</f>
        <v>73595.06</v>
      </c>
      <c r="E56" s="32">
        <f>SUM(E51:E55)</f>
        <v>1</v>
      </c>
      <c r="F56" s="16"/>
      <c r="G56" s="44">
        <f>SUM(G51:G55)</f>
        <v>73595.06</v>
      </c>
      <c r="H56" s="33">
        <f>SUM(H51:H55)</f>
        <v>1</v>
      </c>
      <c r="I56" s="4"/>
      <c r="J56" s="41"/>
    </row>
    <row r="57" spans="2:14" x14ac:dyDescent="0.3">
      <c r="B57" s="14"/>
      <c r="C57" s="14"/>
      <c r="D57" s="14"/>
      <c r="E57" s="14"/>
      <c r="F57" s="14"/>
      <c r="G57" s="50"/>
      <c r="H57" s="14"/>
      <c r="I57" s="22"/>
      <c r="J57" s="41"/>
    </row>
    <row r="58" spans="2:14" x14ac:dyDescent="0.3">
      <c r="B58" s="22"/>
      <c r="C58" s="22"/>
      <c r="D58" s="22"/>
      <c r="E58" s="22"/>
      <c r="F58" s="22"/>
      <c r="G58" s="22"/>
      <c r="H58" s="22"/>
      <c r="I58" s="22"/>
      <c r="J58" s="41"/>
    </row>
    <row r="59" spans="2:14" x14ac:dyDescent="0.3">
      <c r="B59" s="162" t="s">
        <v>47</v>
      </c>
      <c r="C59" s="162"/>
      <c r="D59" s="162"/>
      <c r="E59" s="162"/>
      <c r="F59" s="162"/>
      <c r="G59" s="162"/>
      <c r="H59" s="163"/>
      <c r="I59" s="22"/>
      <c r="J59" s="41"/>
    </row>
    <row r="60" spans="2:14" ht="25.2" thickBot="1" x14ac:dyDescent="0.35">
      <c r="B60" s="28" t="s">
        <v>25</v>
      </c>
      <c r="C60" s="20"/>
      <c r="D60" s="62" t="s">
        <v>59</v>
      </c>
      <c r="E60" s="5" t="s">
        <v>26</v>
      </c>
      <c r="F60" s="20" t="s">
        <v>53</v>
      </c>
      <c r="G60" s="65" t="s">
        <v>44</v>
      </c>
      <c r="H60" s="20"/>
      <c r="I60" s="22"/>
      <c r="J60" s="41"/>
    </row>
    <row r="61" spans="2:14" ht="18" x14ac:dyDescent="0.35">
      <c r="B61" s="29" t="s">
        <v>16</v>
      </c>
      <c r="C61" s="14"/>
      <c r="D61" s="58">
        <f>E25</f>
        <v>20729.91</v>
      </c>
      <c r="E61" s="32">
        <f>D61/D66</f>
        <v>0.36586550069255303</v>
      </c>
      <c r="F61" s="16">
        <v>0</v>
      </c>
      <c r="G61" s="73">
        <v>20129</v>
      </c>
      <c r="H61" s="33">
        <f>G61/G66</f>
        <v>0.35906806060256863</v>
      </c>
      <c r="I61" s="72" t="s">
        <v>64</v>
      </c>
      <c r="J61" s="166" t="s">
        <v>65</v>
      </c>
      <c r="K61" s="167"/>
      <c r="L61" s="167"/>
      <c r="M61" s="167"/>
      <c r="N61" s="168"/>
    </row>
    <row r="62" spans="2:14" x14ac:dyDescent="0.3">
      <c r="B62" s="29" t="s">
        <v>12</v>
      </c>
      <c r="C62" s="14"/>
      <c r="D62" s="58">
        <f>E21</f>
        <v>1546.4</v>
      </c>
      <c r="E62" s="32">
        <f>D62/D66</f>
        <v>2.7292661196838968E-2</v>
      </c>
      <c r="F62" s="16">
        <v>12000</v>
      </c>
      <c r="G62" s="66">
        <f>D62+F62</f>
        <v>13546.4</v>
      </c>
      <c r="H62" s="33">
        <f>G62/G66</f>
        <v>0.24164536619537161</v>
      </c>
      <c r="I62" s="22"/>
      <c r="J62" s="169"/>
      <c r="K62" s="170"/>
      <c r="L62" s="170"/>
      <c r="M62" s="170"/>
      <c r="N62" s="171"/>
    </row>
    <row r="63" spans="2:14" x14ac:dyDescent="0.3">
      <c r="B63" s="29" t="s">
        <v>17</v>
      </c>
      <c r="C63" s="14"/>
      <c r="D63" s="58">
        <f>E26</f>
        <v>4534.6499999999996</v>
      </c>
      <c r="E63" s="32">
        <f>D63/D66</f>
        <v>8.0032763900831486E-2</v>
      </c>
      <c r="F63" s="16">
        <v>3000</v>
      </c>
      <c r="G63" s="66">
        <f>D63+F63</f>
        <v>7534.65</v>
      </c>
      <c r="H63" s="33">
        <f>G63/G66</f>
        <v>0.13440569143122577</v>
      </c>
      <c r="I63" s="22"/>
      <c r="J63" s="169"/>
      <c r="K63" s="170"/>
      <c r="L63" s="170"/>
      <c r="M63" s="170"/>
      <c r="N63" s="171"/>
    </row>
    <row r="64" spans="2:14" x14ac:dyDescent="0.3">
      <c r="B64" s="29" t="s">
        <v>13</v>
      </c>
      <c r="C64" s="14"/>
      <c r="D64" s="58">
        <f>E23+E24</f>
        <v>29848.959999999999</v>
      </c>
      <c r="E64" s="32">
        <f>D64/D66</f>
        <v>0.52680907420977652</v>
      </c>
      <c r="F64" s="16">
        <v>-15000</v>
      </c>
      <c r="G64" s="66">
        <f>D64+F64</f>
        <v>14848.96</v>
      </c>
      <c r="H64" s="33">
        <f>G64/G66</f>
        <v>0.26488088177083396</v>
      </c>
      <c r="I64" s="22"/>
      <c r="J64" s="169"/>
      <c r="K64" s="170"/>
      <c r="L64" s="170"/>
      <c r="M64" s="170"/>
      <c r="N64" s="171"/>
    </row>
    <row r="65" spans="2:14" x14ac:dyDescent="0.3">
      <c r="B65" s="29" t="s">
        <v>18</v>
      </c>
      <c r="C65" s="14"/>
      <c r="D65" s="58"/>
      <c r="E65" s="32">
        <f>D65/D66</f>
        <v>0</v>
      </c>
      <c r="F65" s="16"/>
      <c r="G65" s="66">
        <f>D65+F65</f>
        <v>0</v>
      </c>
      <c r="H65" s="33">
        <f>G65/G66</f>
        <v>0</v>
      </c>
      <c r="I65" s="22"/>
      <c r="J65" s="169"/>
      <c r="K65" s="170"/>
      <c r="L65" s="170"/>
      <c r="M65" s="170"/>
      <c r="N65" s="171"/>
    </row>
    <row r="66" spans="2:14" ht="15" thickBot="1" x14ac:dyDescent="0.35">
      <c r="B66" s="14" t="s">
        <v>40</v>
      </c>
      <c r="C66" s="14"/>
      <c r="D66" s="59">
        <f>SUM(D61:D65)</f>
        <v>56659.92</v>
      </c>
      <c r="E66" s="32">
        <f>SUM(E61:E65)</f>
        <v>1</v>
      </c>
      <c r="F66" s="16"/>
      <c r="G66" s="67">
        <f>SUM(G61:G65)</f>
        <v>56059.01</v>
      </c>
      <c r="H66" s="33">
        <f>SUM(H61:H65)</f>
        <v>1</v>
      </c>
      <c r="I66" s="55"/>
      <c r="J66" s="172"/>
      <c r="K66" s="173"/>
      <c r="L66" s="173"/>
      <c r="M66" s="173"/>
      <c r="N66" s="174"/>
    </row>
    <row r="67" spans="2:14" x14ac:dyDescent="0.3">
      <c r="B67" s="22"/>
      <c r="C67" s="22"/>
      <c r="E67" s="22"/>
      <c r="F67" s="22"/>
      <c r="G67" s="22"/>
      <c r="H67" s="22"/>
      <c r="I67" s="22"/>
      <c r="J67" s="41"/>
    </row>
    <row r="68" spans="2:14" x14ac:dyDescent="0.3">
      <c r="B68" s="22" t="s">
        <v>62</v>
      </c>
      <c r="C68" s="22"/>
      <c r="D68" s="41">
        <f>D56+G66</f>
        <v>129654.07</v>
      </c>
      <c r="E68" s="22"/>
      <c r="F68" s="22"/>
      <c r="G68" s="22"/>
      <c r="H68" s="22"/>
      <c r="I68" s="22"/>
      <c r="J68" s="22"/>
    </row>
    <row r="69" spans="2:14" x14ac:dyDescent="0.3">
      <c r="F69" s="22"/>
      <c r="G69" s="22"/>
      <c r="H69" s="22"/>
      <c r="I69" s="22"/>
      <c r="J69" s="22"/>
    </row>
    <row r="70" spans="2:14" x14ac:dyDescent="0.3">
      <c r="F70" s="55"/>
      <c r="G70" s="22"/>
      <c r="H70" s="22"/>
      <c r="I70" s="4"/>
      <c r="J70" s="22"/>
    </row>
    <row r="71" spans="2:14" x14ac:dyDescent="0.3">
      <c r="F71" s="55"/>
      <c r="G71" s="22"/>
      <c r="H71" s="22"/>
      <c r="I71" s="4"/>
      <c r="J71" s="22"/>
    </row>
    <row r="72" spans="2:14" x14ac:dyDescent="0.3">
      <c r="B72" s="162" t="s">
        <v>29</v>
      </c>
      <c r="C72" s="162"/>
      <c r="D72" s="162"/>
      <c r="E72" s="162"/>
      <c r="F72" s="55"/>
      <c r="G72" s="22"/>
      <c r="H72" s="22"/>
      <c r="I72" s="4"/>
      <c r="J72" s="22"/>
    </row>
    <row r="73" spans="2:14" x14ac:dyDescent="0.3">
      <c r="B73" s="29" t="s">
        <v>16</v>
      </c>
      <c r="C73" s="14"/>
      <c r="D73" s="3">
        <v>0.35</v>
      </c>
      <c r="E73" s="21">
        <v>97222.205179855344</v>
      </c>
      <c r="F73" s="55"/>
      <c r="G73" s="22"/>
      <c r="H73" s="22"/>
      <c r="I73" s="4"/>
      <c r="J73" s="22"/>
    </row>
    <row r="74" spans="2:14" x14ac:dyDescent="0.3">
      <c r="B74" s="29" t="s">
        <v>12</v>
      </c>
      <c r="C74" s="14"/>
      <c r="D74" s="3">
        <v>0.24</v>
      </c>
      <c r="E74" s="21">
        <v>66666.654980472231</v>
      </c>
      <c r="F74" s="55"/>
      <c r="G74" s="22"/>
      <c r="H74" s="22"/>
      <c r="I74" s="4"/>
      <c r="J74" s="22"/>
    </row>
    <row r="75" spans="2:14" x14ac:dyDescent="0.3">
      <c r="B75" s="29" t="s">
        <v>17</v>
      </c>
      <c r="C75" s="14"/>
      <c r="D75" s="3">
        <v>0.14000000000000001</v>
      </c>
      <c r="E75" s="21">
        <v>38888.882071942142</v>
      </c>
      <c r="F75" s="55"/>
      <c r="G75" s="22"/>
      <c r="H75" s="22"/>
      <c r="I75" s="4"/>
      <c r="J75" s="22"/>
    </row>
    <row r="76" spans="2:14" x14ac:dyDescent="0.3">
      <c r="B76" s="29" t="s">
        <v>13</v>
      </c>
      <c r="C76" s="14"/>
      <c r="D76" s="3">
        <v>0.25</v>
      </c>
      <c r="E76" s="21">
        <v>69444.432271325248</v>
      </c>
      <c r="F76" s="22"/>
      <c r="G76" s="22"/>
      <c r="H76" s="22"/>
      <c r="I76" s="22"/>
      <c r="J76" s="22"/>
    </row>
    <row r="77" spans="2:14" x14ac:dyDescent="0.3">
      <c r="B77" s="29" t="s">
        <v>18</v>
      </c>
      <c r="C77" s="14"/>
      <c r="D77" s="3">
        <v>0.02</v>
      </c>
      <c r="E77" s="21">
        <v>5555.5545817060201</v>
      </c>
      <c r="F77" s="22"/>
      <c r="G77" s="22"/>
      <c r="H77" s="22"/>
      <c r="I77" s="22"/>
      <c r="J77" s="22"/>
    </row>
    <row r="78" spans="2:14" x14ac:dyDescent="0.3">
      <c r="B78" s="14"/>
      <c r="C78" s="14"/>
      <c r="D78" s="3">
        <v>1</v>
      </c>
      <c r="E78" s="21">
        <v>277777.72908530099</v>
      </c>
      <c r="F78" s="22"/>
      <c r="G78" s="22"/>
      <c r="H78" s="22"/>
      <c r="I78" s="22"/>
      <c r="J78" s="22"/>
    </row>
    <row r="79" spans="2:14" x14ac:dyDescent="0.3">
      <c r="B79" s="14"/>
      <c r="C79" s="14"/>
      <c r="D79" s="14"/>
      <c r="E79" s="56">
        <v>277777.72908530099</v>
      </c>
    </row>
    <row r="80" spans="2:14" x14ac:dyDescent="0.3">
      <c r="B80" s="22"/>
      <c r="C80" s="22"/>
      <c r="D80" s="22"/>
      <c r="E80" s="64"/>
      <c r="F80" s="164" t="s">
        <v>63</v>
      </c>
      <c r="G80" s="164"/>
      <c r="H80" s="164"/>
      <c r="I80" s="165"/>
    </row>
    <row r="81" spans="2:10" x14ac:dyDescent="0.3">
      <c r="F81" s="69" t="s">
        <v>60</v>
      </c>
      <c r="G81" s="68" t="s">
        <v>61</v>
      </c>
      <c r="H81" s="68" t="s">
        <v>3</v>
      </c>
      <c r="I81" s="68" t="s">
        <v>4</v>
      </c>
    </row>
    <row r="82" spans="2:10" x14ac:dyDescent="0.3">
      <c r="B82" s="29" t="s">
        <v>16</v>
      </c>
      <c r="C82" s="68"/>
      <c r="D82" s="68"/>
      <c r="E82" s="68"/>
      <c r="F82" s="68">
        <v>29870.32</v>
      </c>
      <c r="G82" s="68">
        <v>20129</v>
      </c>
      <c r="H82" s="68"/>
      <c r="I82" s="68"/>
      <c r="J82">
        <f t="shared" ref="J82:J87" si="1">SUM(F82:I82)</f>
        <v>49999.32</v>
      </c>
    </row>
    <row r="83" spans="2:10" x14ac:dyDescent="0.3">
      <c r="B83" s="29" t="s">
        <v>12</v>
      </c>
      <c r="C83" s="68"/>
      <c r="D83" s="68"/>
      <c r="E83" s="68"/>
      <c r="F83" s="68">
        <v>17806.89</v>
      </c>
      <c r="G83" s="68">
        <v>13546.4</v>
      </c>
      <c r="H83" s="68"/>
      <c r="I83" s="68"/>
      <c r="J83">
        <f t="shared" si="1"/>
        <v>31353.29</v>
      </c>
    </row>
    <row r="84" spans="2:10" x14ac:dyDescent="0.3">
      <c r="B84" s="29" t="s">
        <v>17</v>
      </c>
      <c r="C84" s="68"/>
      <c r="D84" s="68"/>
      <c r="E84" s="68"/>
      <c r="F84" s="68">
        <v>6166.68</v>
      </c>
      <c r="G84" s="68">
        <v>7534.65</v>
      </c>
      <c r="H84" s="68"/>
      <c r="I84" s="68"/>
      <c r="J84">
        <f t="shared" si="1"/>
        <v>13701.33</v>
      </c>
    </row>
    <row r="85" spans="2:10" x14ac:dyDescent="0.3">
      <c r="B85" s="29" t="s">
        <v>13</v>
      </c>
      <c r="C85" s="68"/>
      <c r="D85" s="68"/>
      <c r="E85" s="68"/>
      <c r="F85" s="68">
        <v>18351.169999999998</v>
      </c>
      <c r="G85" s="68">
        <v>14848.96</v>
      </c>
      <c r="H85" s="68"/>
      <c r="I85" s="68"/>
      <c r="J85">
        <f t="shared" si="1"/>
        <v>33200.129999999997</v>
      </c>
    </row>
    <row r="86" spans="2:10" x14ac:dyDescent="0.3">
      <c r="B86" s="29" t="s">
        <v>18</v>
      </c>
      <c r="C86" s="68"/>
      <c r="D86" s="68"/>
      <c r="E86" s="68"/>
      <c r="F86" s="68">
        <v>1400</v>
      </c>
      <c r="G86" s="68">
        <v>0</v>
      </c>
      <c r="H86" s="68"/>
      <c r="I86" s="68"/>
      <c r="J86">
        <f t="shared" si="1"/>
        <v>1400</v>
      </c>
    </row>
    <row r="87" spans="2:10" x14ac:dyDescent="0.3">
      <c r="F87" s="70">
        <v>73595.06</v>
      </c>
      <c r="G87" s="68">
        <v>56059.01</v>
      </c>
      <c r="H87" s="68"/>
      <c r="I87" s="68"/>
      <c r="J87">
        <f t="shared" si="1"/>
        <v>129654.07</v>
      </c>
    </row>
  </sheetData>
  <mergeCells count="6">
    <mergeCell ref="F80:I80"/>
    <mergeCell ref="J61:N66"/>
    <mergeCell ref="B1:H1"/>
    <mergeCell ref="B49:H49"/>
    <mergeCell ref="B72:E72"/>
    <mergeCell ref="B59:H59"/>
  </mergeCell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A30C7-176F-448F-A689-3703620DC56F}">
  <dimension ref="B1:P94"/>
  <sheetViews>
    <sheetView workbookViewId="0">
      <selection activeCell="C18" sqref="C18"/>
    </sheetView>
  </sheetViews>
  <sheetFormatPr defaultRowHeight="14.4" x14ac:dyDescent="0.3"/>
  <cols>
    <col min="2" max="2" width="41.6640625" customWidth="1"/>
    <col min="3" max="3" width="2.6640625" customWidth="1"/>
    <col min="4" max="4" width="9.6640625" customWidth="1"/>
    <col min="6" max="6" width="9.5546875" customWidth="1"/>
    <col min="10" max="10" width="10" bestFit="1" customWidth="1"/>
  </cols>
  <sheetData>
    <row r="1" spans="2:12" ht="19.8" customHeight="1" x14ac:dyDescent="0.3">
      <c r="B1" s="159" t="s">
        <v>79</v>
      </c>
      <c r="C1" s="160"/>
      <c r="D1" s="160"/>
      <c r="E1" s="160"/>
      <c r="F1" s="160"/>
      <c r="G1" s="160"/>
      <c r="H1" s="161"/>
      <c r="I1" s="35"/>
      <c r="J1" s="35"/>
    </row>
    <row r="2" spans="2:12" ht="24" x14ac:dyDescent="0.3">
      <c r="B2" s="23" t="s">
        <v>0</v>
      </c>
      <c r="C2" s="23"/>
      <c r="D2" s="8" t="s">
        <v>1</v>
      </c>
      <c r="E2" s="81" t="s">
        <v>2</v>
      </c>
      <c r="F2" s="100" t="s">
        <v>3</v>
      </c>
      <c r="G2" s="38" t="s">
        <v>4</v>
      </c>
      <c r="H2" s="23" t="s">
        <v>68</v>
      </c>
      <c r="I2" s="22"/>
      <c r="J2" s="22"/>
    </row>
    <row r="3" spans="2:12" x14ac:dyDescent="0.3">
      <c r="B3" s="16" t="s">
        <v>28</v>
      </c>
      <c r="C3" s="16"/>
      <c r="D3" s="9">
        <v>6647</v>
      </c>
      <c r="E3" s="9">
        <f>D42</f>
        <v>68911.830000000016</v>
      </c>
      <c r="F3" s="101">
        <f>E42</f>
        <v>111912.50000000001</v>
      </c>
      <c r="G3" s="40">
        <f>F42</f>
        <v>87817.467000000004</v>
      </c>
      <c r="H3" s="17"/>
      <c r="I3" s="41"/>
      <c r="J3" s="41"/>
      <c r="K3" s="75"/>
      <c r="L3" s="22"/>
    </row>
    <row r="4" spans="2:12" x14ac:dyDescent="0.3">
      <c r="B4" s="16" t="s">
        <v>54</v>
      </c>
      <c r="C4" s="16"/>
      <c r="D4" s="9">
        <v>6087</v>
      </c>
      <c r="E4" s="9"/>
      <c r="F4" s="101"/>
      <c r="G4" s="40"/>
      <c r="H4" s="17"/>
      <c r="I4" s="22"/>
      <c r="J4" s="22"/>
      <c r="K4" s="41"/>
      <c r="L4" s="22"/>
    </row>
    <row r="5" spans="2:12" x14ac:dyDescent="0.3">
      <c r="B5" s="16" t="s">
        <v>70</v>
      </c>
      <c r="C5" s="16"/>
      <c r="D5" s="58"/>
      <c r="E5" s="71">
        <v>601</v>
      </c>
      <c r="F5" s="102"/>
      <c r="G5" s="42"/>
      <c r="H5" s="17"/>
      <c r="I5" s="22"/>
      <c r="J5" s="22"/>
    </row>
    <row r="6" spans="2:12" x14ac:dyDescent="0.3">
      <c r="B6" s="16" t="s">
        <v>6</v>
      </c>
      <c r="C6" s="16"/>
      <c r="D6" s="10">
        <v>0</v>
      </c>
      <c r="E6" s="10"/>
      <c r="F6" s="102"/>
      <c r="G6" s="42"/>
      <c r="H6" s="17"/>
      <c r="I6" s="22"/>
      <c r="J6" s="22"/>
    </row>
    <row r="7" spans="2:12" x14ac:dyDescent="0.3">
      <c r="B7" s="16" t="s">
        <v>58</v>
      </c>
      <c r="C7" s="16"/>
      <c r="D7" s="10">
        <f>D3+D4+D5</f>
        <v>12734</v>
      </c>
      <c r="E7" s="10">
        <f>SUM(E3:E6)</f>
        <v>69512.830000000016</v>
      </c>
      <c r="F7" s="102">
        <f>SUM(F3:F6)</f>
        <v>111912.50000000001</v>
      </c>
      <c r="G7" s="42"/>
      <c r="H7" s="17"/>
      <c r="I7" s="22"/>
      <c r="J7" s="22"/>
    </row>
    <row r="8" spans="2:12" x14ac:dyDescent="0.3">
      <c r="B8" s="24" t="s">
        <v>7</v>
      </c>
      <c r="C8" s="24"/>
      <c r="D8" s="11"/>
      <c r="E8" s="11"/>
      <c r="F8" s="11"/>
      <c r="G8" s="43"/>
      <c r="H8" s="11"/>
      <c r="I8" s="22"/>
      <c r="J8" s="22"/>
    </row>
    <row r="9" spans="2:12" x14ac:dyDescent="0.3">
      <c r="B9" s="25"/>
      <c r="C9" s="25"/>
      <c r="D9" s="9"/>
      <c r="E9" s="9"/>
      <c r="F9" s="101"/>
      <c r="G9" s="40"/>
      <c r="H9" s="15"/>
      <c r="I9" s="22"/>
      <c r="J9" s="22"/>
    </row>
    <row r="10" spans="2:12" x14ac:dyDescent="0.3">
      <c r="B10" s="25" t="s">
        <v>31</v>
      </c>
      <c r="C10" s="25"/>
      <c r="D10" s="9"/>
      <c r="E10" s="9"/>
      <c r="F10" s="101"/>
      <c r="G10" s="40"/>
      <c r="H10" s="15"/>
      <c r="I10" s="22"/>
      <c r="J10" s="22"/>
    </row>
    <row r="11" spans="2:12" x14ac:dyDescent="0.3">
      <c r="B11" s="26" t="s">
        <v>43</v>
      </c>
      <c r="C11" s="26"/>
      <c r="D11" s="9">
        <v>600</v>
      </c>
      <c r="E11" s="9">
        <v>316.85000000000002</v>
      </c>
      <c r="F11" s="101"/>
      <c r="G11" s="40"/>
      <c r="H11" s="15"/>
      <c r="I11" s="22"/>
      <c r="J11" s="22"/>
    </row>
    <row r="12" spans="2:12" x14ac:dyDescent="0.3">
      <c r="B12" s="26" t="s">
        <v>41</v>
      </c>
      <c r="C12" s="26"/>
      <c r="D12" s="9">
        <v>250</v>
      </c>
      <c r="E12" s="9"/>
      <c r="F12" s="101"/>
      <c r="G12" s="40"/>
      <c r="H12" s="15"/>
      <c r="I12" s="22"/>
      <c r="J12" s="22"/>
    </row>
    <row r="13" spans="2:12" x14ac:dyDescent="0.3">
      <c r="B13" s="16" t="s">
        <v>9</v>
      </c>
      <c r="C13" s="26"/>
      <c r="D13" s="9"/>
      <c r="E13" s="9"/>
      <c r="F13" s="101"/>
      <c r="G13" s="40"/>
      <c r="H13" s="15"/>
      <c r="I13" s="22"/>
      <c r="J13" s="22"/>
    </row>
    <row r="14" spans="2:12" x14ac:dyDescent="0.3">
      <c r="B14" s="25" t="s">
        <v>32</v>
      </c>
      <c r="C14" s="26"/>
      <c r="D14" s="9"/>
      <c r="E14" s="9"/>
      <c r="F14" s="101"/>
      <c r="G14" s="40"/>
      <c r="H14" s="15"/>
      <c r="I14" s="22"/>
      <c r="J14" s="22"/>
    </row>
    <row r="15" spans="2:12" x14ac:dyDescent="0.3">
      <c r="B15" s="16" t="s">
        <v>8</v>
      </c>
      <c r="C15" s="16"/>
      <c r="D15" s="1">
        <v>148523</v>
      </c>
      <c r="E15" s="9">
        <v>99649.22</v>
      </c>
      <c r="F15" s="101">
        <v>30856.32</v>
      </c>
      <c r="G15" s="40"/>
      <c r="H15" s="15">
        <f>SUM(D15:G15)</f>
        <v>279028.53999999998</v>
      </c>
      <c r="I15" s="22"/>
      <c r="J15" s="22"/>
    </row>
    <row r="16" spans="2:12" x14ac:dyDescent="0.3">
      <c r="B16" s="22"/>
      <c r="C16" s="16"/>
      <c r="D16" s="12"/>
      <c r="E16" s="9"/>
      <c r="F16" s="101"/>
      <c r="G16" s="40"/>
      <c r="H16" s="17"/>
      <c r="I16" s="22"/>
      <c r="J16" s="22"/>
    </row>
    <row r="17" spans="2:16" x14ac:dyDescent="0.3">
      <c r="B17" s="16" t="s">
        <v>10</v>
      </c>
      <c r="C17" s="16"/>
      <c r="D17" s="9">
        <f>SUM(D11:D15)</f>
        <v>149373</v>
      </c>
      <c r="E17" s="9">
        <f>SUM(E11:E15)</f>
        <v>99966.07</v>
      </c>
      <c r="F17" s="103">
        <f>SUM(F11:F16)</f>
        <v>30856.32</v>
      </c>
      <c r="G17" s="34"/>
      <c r="H17" s="9"/>
      <c r="I17" s="22"/>
      <c r="J17" s="22"/>
    </row>
    <row r="18" spans="2:16" x14ac:dyDescent="0.3">
      <c r="B18" s="27" t="s">
        <v>11</v>
      </c>
      <c r="C18" s="27"/>
      <c r="D18" s="9">
        <f>D17+D7</f>
        <v>162107</v>
      </c>
      <c r="E18" s="10">
        <f>E17+E7</f>
        <v>169478.90000000002</v>
      </c>
      <c r="F18" s="102">
        <f>F17+F7</f>
        <v>142768.82</v>
      </c>
      <c r="G18" s="44"/>
      <c r="H18" s="10"/>
      <c r="I18" s="22"/>
      <c r="J18" s="22"/>
    </row>
    <row r="19" spans="2:16" x14ac:dyDescent="0.3">
      <c r="B19" s="24" t="s">
        <v>82</v>
      </c>
      <c r="C19" s="108"/>
      <c r="D19" s="11"/>
      <c r="E19" s="11"/>
      <c r="F19" s="11"/>
      <c r="G19" s="43"/>
      <c r="H19" s="11"/>
      <c r="I19" s="22"/>
      <c r="J19" s="22"/>
    </row>
    <row r="20" spans="2:16" x14ac:dyDescent="0.3">
      <c r="B20" s="28" t="s">
        <v>36</v>
      </c>
      <c r="C20" s="28"/>
      <c r="D20" s="13"/>
      <c r="E20" s="82"/>
      <c r="F20" s="104"/>
      <c r="G20" s="46"/>
      <c r="H20" s="45"/>
      <c r="I20" s="22"/>
      <c r="J20" s="22"/>
    </row>
    <row r="21" spans="2:16" x14ac:dyDescent="0.3">
      <c r="B21" s="29" t="s">
        <v>12</v>
      </c>
      <c r="C21" s="29"/>
      <c r="D21" s="9">
        <v>2807</v>
      </c>
      <c r="E21" s="9">
        <v>1546.4</v>
      </c>
      <c r="F21" s="101">
        <v>4838.66</v>
      </c>
      <c r="G21" s="34"/>
      <c r="H21" s="15">
        <f t="shared" ref="H21:H26" si="0">SUM(D21:G21)</f>
        <v>9192.06</v>
      </c>
      <c r="I21" s="22"/>
      <c r="J21" s="22"/>
      <c r="P21" s="74"/>
    </row>
    <row r="22" spans="2:16" x14ac:dyDescent="0.3">
      <c r="B22" s="29" t="s">
        <v>13</v>
      </c>
      <c r="C22" s="29"/>
      <c r="D22" s="14"/>
      <c r="E22" s="9"/>
      <c r="F22" s="101"/>
      <c r="G22" s="40"/>
      <c r="H22" s="15">
        <f t="shared" si="0"/>
        <v>0</v>
      </c>
      <c r="I22" s="22"/>
      <c r="J22" s="22"/>
    </row>
    <row r="23" spans="2:16" x14ac:dyDescent="0.3">
      <c r="B23" s="29" t="s">
        <v>46</v>
      </c>
      <c r="C23" s="16"/>
      <c r="D23" s="15">
        <v>21190</v>
      </c>
      <c r="E23" s="9">
        <v>21899.439999999999</v>
      </c>
      <c r="F23" s="101">
        <v>19293</v>
      </c>
      <c r="G23" s="40"/>
      <c r="H23" s="15">
        <f t="shared" si="0"/>
        <v>62382.44</v>
      </c>
      <c r="I23" s="22"/>
      <c r="J23" s="22"/>
    </row>
    <row r="24" spans="2:16" x14ac:dyDescent="0.3">
      <c r="B24" s="29" t="s">
        <v>15</v>
      </c>
      <c r="C24" s="16"/>
      <c r="D24" s="15">
        <v>17161.169999999998</v>
      </c>
      <c r="E24" s="9">
        <v>7949.52</v>
      </c>
      <c r="F24" s="101">
        <v>8168.03</v>
      </c>
      <c r="G24" s="40"/>
      <c r="H24" s="15">
        <f t="shared" si="0"/>
        <v>33278.720000000001</v>
      </c>
      <c r="I24" s="22"/>
      <c r="J24" s="22"/>
    </row>
    <row r="25" spans="2:16" x14ac:dyDescent="0.3">
      <c r="B25" s="29" t="s">
        <v>16</v>
      </c>
      <c r="C25" s="29"/>
      <c r="D25" s="9">
        <f>24870.32</f>
        <v>24870.32</v>
      </c>
      <c r="E25" s="9">
        <v>20729.91</v>
      </c>
      <c r="F25" s="101">
        <v>19773.812999999998</v>
      </c>
      <c r="G25" s="34"/>
      <c r="H25" s="15">
        <f t="shared" si="0"/>
        <v>65374.042999999991</v>
      </c>
      <c r="I25" s="22"/>
      <c r="J25" s="22"/>
    </row>
    <row r="26" spans="2:16" x14ac:dyDescent="0.3">
      <c r="B26" s="29" t="s">
        <v>17</v>
      </c>
      <c r="C26" s="29"/>
      <c r="D26" s="9">
        <v>6166.68</v>
      </c>
      <c r="E26" s="9">
        <v>4534.6499999999996</v>
      </c>
      <c r="F26" s="101">
        <v>77.849999999999994</v>
      </c>
      <c r="G26" s="34"/>
      <c r="H26" s="15">
        <f t="shared" si="0"/>
        <v>10779.18</v>
      </c>
      <c r="I26" s="22"/>
      <c r="J26" s="22"/>
    </row>
    <row r="27" spans="2:16" x14ac:dyDescent="0.3">
      <c r="F27" s="105"/>
    </row>
    <row r="28" spans="2:16" x14ac:dyDescent="0.3">
      <c r="B28" s="30" t="s">
        <v>33</v>
      </c>
      <c r="C28" s="30"/>
      <c r="D28" s="17">
        <f>SUM(D21:D26)</f>
        <v>72195.169999999984</v>
      </c>
      <c r="E28" s="10">
        <f>SUM(E21:E26)</f>
        <v>56659.920000000006</v>
      </c>
      <c r="F28" s="102">
        <f>SUM(F21:F26)</f>
        <v>52151.352999999996</v>
      </c>
      <c r="G28" s="44"/>
      <c r="H28" s="10">
        <f>SUM(D28:G28)</f>
        <v>181006.443</v>
      </c>
      <c r="J28" s="22"/>
    </row>
    <row r="29" spans="2:16" x14ac:dyDescent="0.3">
      <c r="B29" s="29" t="s">
        <v>27</v>
      </c>
      <c r="C29" s="29"/>
      <c r="D29" s="16"/>
      <c r="E29" s="9"/>
      <c r="F29" s="101"/>
      <c r="G29" s="34"/>
      <c r="H29" s="15">
        <f>SUM(D29:G29)</f>
        <v>0</v>
      </c>
      <c r="J29" s="22"/>
    </row>
    <row r="30" spans="2:16" x14ac:dyDescent="0.3">
      <c r="B30" s="25" t="s">
        <v>83</v>
      </c>
      <c r="C30" s="30"/>
      <c r="D30" s="17"/>
      <c r="E30" s="10"/>
      <c r="F30" s="102"/>
      <c r="G30" s="44"/>
      <c r="H30" s="10"/>
      <c r="I30" s="22"/>
      <c r="J30" s="22"/>
    </row>
    <row r="31" spans="2:16" x14ac:dyDescent="0.3">
      <c r="B31" s="26" t="s">
        <v>66</v>
      </c>
      <c r="C31" s="30"/>
      <c r="D31" s="17"/>
      <c r="E31" s="9">
        <v>906.48</v>
      </c>
      <c r="F31" s="102">
        <v>0</v>
      </c>
      <c r="G31" s="44"/>
      <c r="H31" s="10"/>
      <c r="I31" s="22"/>
      <c r="J31" s="22"/>
    </row>
    <row r="32" spans="2:16" x14ac:dyDescent="0.3">
      <c r="B32" s="25"/>
      <c r="C32" s="30"/>
      <c r="D32" s="17"/>
      <c r="E32" s="10"/>
      <c r="F32" s="102"/>
      <c r="G32" s="44"/>
      <c r="H32" s="10"/>
      <c r="I32" s="22"/>
      <c r="J32" s="22"/>
    </row>
    <row r="33" spans="2:10" x14ac:dyDescent="0.3">
      <c r="B33" s="25" t="s">
        <v>69</v>
      </c>
      <c r="C33" s="30"/>
      <c r="D33" s="17"/>
      <c r="E33" s="10">
        <f>SUM(E28:E32)</f>
        <v>57566.400000000009</v>
      </c>
      <c r="F33" s="102">
        <f>SUM(F28:F32)</f>
        <v>52151.352999999996</v>
      </c>
      <c r="G33" s="44"/>
      <c r="H33" s="10"/>
      <c r="I33" s="22"/>
      <c r="J33" s="22"/>
    </row>
    <row r="34" spans="2:10" x14ac:dyDescent="0.3">
      <c r="B34" s="25"/>
      <c r="C34" s="30"/>
      <c r="D34" s="17"/>
      <c r="E34" s="10"/>
      <c r="F34" s="102"/>
      <c r="G34" s="44"/>
      <c r="H34" s="10"/>
      <c r="I34" s="22"/>
      <c r="J34" s="22"/>
    </row>
    <row r="35" spans="2:10" x14ac:dyDescent="0.3">
      <c r="B35" s="7" t="s">
        <v>34</v>
      </c>
      <c r="C35" s="2"/>
      <c r="D35" s="9"/>
      <c r="E35" s="9"/>
      <c r="F35" s="106"/>
      <c r="G35" s="34"/>
      <c r="H35" s="9"/>
      <c r="I35" s="22"/>
      <c r="J35" s="22"/>
    </row>
    <row r="36" spans="2:10" x14ac:dyDescent="0.3">
      <c r="B36" s="29" t="s">
        <v>37</v>
      </c>
      <c r="C36" s="29"/>
      <c r="D36" s="9">
        <v>15000</v>
      </c>
      <c r="E36" s="9">
        <v>0</v>
      </c>
      <c r="F36" s="101">
        <v>0</v>
      </c>
      <c r="G36" s="34"/>
      <c r="H36" s="9"/>
      <c r="I36" s="22"/>
      <c r="J36" s="22"/>
    </row>
    <row r="37" spans="2:10" x14ac:dyDescent="0.3">
      <c r="B37" s="29" t="s">
        <v>24</v>
      </c>
      <c r="C37" s="29"/>
      <c r="D37" s="9">
        <v>6000</v>
      </c>
      <c r="E37" s="9">
        <v>0</v>
      </c>
      <c r="F37" s="101">
        <v>2800</v>
      </c>
      <c r="G37" s="34"/>
      <c r="H37" s="9"/>
      <c r="I37" s="22"/>
      <c r="J37" s="22"/>
    </row>
    <row r="38" spans="2:10" x14ac:dyDescent="0.3">
      <c r="B38" s="30" t="s">
        <v>35</v>
      </c>
      <c r="C38" s="29"/>
      <c r="D38" s="10">
        <f>D36+D37</f>
        <v>21000</v>
      </c>
      <c r="E38" s="9">
        <v>0</v>
      </c>
      <c r="F38" s="101">
        <v>0</v>
      </c>
      <c r="G38" s="34"/>
      <c r="H38" s="9"/>
      <c r="I38" s="22"/>
      <c r="J38" s="22"/>
    </row>
    <row r="39" spans="2:10" x14ac:dyDescent="0.3">
      <c r="B39" s="30" t="s">
        <v>38</v>
      </c>
      <c r="C39" s="29"/>
      <c r="D39" s="10">
        <f>D28+D38</f>
        <v>93195.169999999984</v>
      </c>
      <c r="E39" s="10">
        <f>E33+E38</f>
        <v>57566.400000000009</v>
      </c>
      <c r="F39" s="102">
        <f>F33+F37</f>
        <v>54951.352999999996</v>
      </c>
      <c r="G39" s="34"/>
      <c r="H39" s="9"/>
      <c r="I39" s="22"/>
      <c r="J39" s="22"/>
    </row>
    <row r="40" spans="2:10" x14ac:dyDescent="0.3">
      <c r="B40" s="30"/>
      <c r="C40" s="29"/>
      <c r="D40" s="10"/>
      <c r="E40" s="9"/>
      <c r="F40" s="101"/>
      <c r="G40" s="34"/>
      <c r="H40" s="9"/>
      <c r="I40" s="22"/>
      <c r="J40" s="22"/>
    </row>
    <row r="41" spans="2:10" x14ac:dyDescent="0.3">
      <c r="B41" s="25" t="s">
        <v>19</v>
      </c>
      <c r="C41" s="47"/>
      <c r="D41" s="14"/>
      <c r="E41" s="9"/>
      <c r="F41" s="102"/>
      <c r="G41" s="42"/>
      <c r="H41" s="9"/>
      <c r="I41" s="41"/>
      <c r="J41" s="22"/>
    </row>
    <row r="42" spans="2:10" x14ac:dyDescent="0.3">
      <c r="B42" s="16" t="s">
        <v>42</v>
      </c>
      <c r="C42" s="16"/>
      <c r="D42" s="18">
        <f>D18-D39</f>
        <v>68911.830000000016</v>
      </c>
      <c r="E42" s="10">
        <f>E18-E39</f>
        <v>111912.50000000001</v>
      </c>
      <c r="F42" s="102">
        <f>F18-F39</f>
        <v>87817.467000000004</v>
      </c>
      <c r="G42" s="34"/>
      <c r="H42" s="15"/>
      <c r="I42" s="22"/>
      <c r="J42" s="75"/>
    </row>
    <row r="43" spans="2:10" x14ac:dyDescent="0.3">
      <c r="B43" s="27" t="s">
        <v>39</v>
      </c>
      <c r="C43" s="27"/>
      <c r="D43" s="9"/>
      <c r="E43" s="10"/>
      <c r="F43" s="102"/>
      <c r="G43" s="44"/>
      <c r="H43" s="10"/>
      <c r="I43" s="22"/>
      <c r="J43" s="22"/>
    </row>
    <row r="44" spans="2:10" x14ac:dyDescent="0.3">
      <c r="B44" s="16" t="s">
        <v>20</v>
      </c>
      <c r="C44" s="16"/>
      <c r="D44" s="9">
        <v>6000</v>
      </c>
      <c r="E44" s="9">
        <v>6000</v>
      </c>
      <c r="F44" s="101">
        <v>8800</v>
      </c>
      <c r="G44" s="40"/>
      <c r="H44" s="9"/>
      <c r="I44" s="41"/>
      <c r="J44" s="22"/>
    </row>
    <row r="45" spans="2:10" x14ac:dyDescent="0.3">
      <c r="B45" s="16" t="s">
        <v>21</v>
      </c>
      <c r="C45" s="16"/>
      <c r="D45" s="9">
        <v>30</v>
      </c>
      <c r="E45" s="48">
        <v>30</v>
      </c>
      <c r="F45" s="107">
        <v>30</v>
      </c>
      <c r="G45" s="49"/>
      <c r="H45" s="10"/>
      <c r="I45" s="22"/>
      <c r="J45" s="22"/>
    </row>
    <row r="46" spans="2:10" x14ac:dyDescent="0.3">
      <c r="B46" s="16" t="s">
        <v>22</v>
      </c>
      <c r="C46" s="16"/>
      <c r="D46" s="10">
        <f>D42+D44+D45</f>
        <v>74941.830000000016</v>
      </c>
      <c r="E46" s="10">
        <f>E42+E44+E45</f>
        <v>117942.50000000001</v>
      </c>
      <c r="F46" s="102">
        <f>87818+F44+F45</f>
        <v>96648</v>
      </c>
      <c r="G46" s="50"/>
      <c r="H46" s="10"/>
      <c r="I46" s="22"/>
      <c r="J46" s="22"/>
    </row>
    <row r="47" spans="2:10" x14ac:dyDescent="0.3">
      <c r="B47" s="31"/>
      <c r="C47" s="31"/>
      <c r="D47" s="19"/>
      <c r="E47" s="19"/>
      <c r="F47" s="19"/>
      <c r="G47" s="22"/>
      <c r="H47" s="51"/>
      <c r="I47" s="22"/>
      <c r="J47" s="22"/>
    </row>
    <row r="48" spans="2:10" x14ac:dyDescent="0.3">
      <c r="B48" s="31"/>
      <c r="C48" s="31"/>
      <c r="D48" s="19"/>
      <c r="E48" s="19"/>
      <c r="F48" s="19"/>
      <c r="G48" s="22"/>
      <c r="H48" s="51"/>
      <c r="I48" s="22"/>
      <c r="J48" s="22"/>
    </row>
    <row r="49" spans="2:14" x14ac:dyDescent="0.3">
      <c r="B49" s="162" t="s">
        <v>48</v>
      </c>
      <c r="C49" s="162"/>
      <c r="D49" s="162"/>
      <c r="E49" s="162"/>
      <c r="F49" s="162"/>
      <c r="G49" s="162"/>
      <c r="H49" s="163"/>
      <c r="I49" s="22"/>
      <c r="J49" s="22"/>
    </row>
    <row r="50" spans="2:14" ht="24.6" x14ac:dyDescent="0.3">
      <c r="B50" s="28" t="s">
        <v>25</v>
      </c>
      <c r="C50" s="20"/>
      <c r="D50" s="20" t="s">
        <v>45</v>
      </c>
      <c r="E50" s="5" t="s">
        <v>26</v>
      </c>
      <c r="F50" s="20" t="s">
        <v>53</v>
      </c>
      <c r="G50" s="52" t="s">
        <v>44</v>
      </c>
      <c r="H50" s="20"/>
      <c r="I50" s="6"/>
      <c r="J50" s="53"/>
    </row>
    <row r="51" spans="2:14" x14ac:dyDescent="0.3">
      <c r="B51" s="29" t="s">
        <v>16</v>
      </c>
      <c r="C51" s="14"/>
      <c r="D51" s="9">
        <v>24870.32</v>
      </c>
      <c r="E51" s="32">
        <f>D51/D56</f>
        <v>0.33793463854775035</v>
      </c>
      <c r="F51" s="16">
        <v>5000</v>
      </c>
      <c r="G51" s="34">
        <f>D51+F51</f>
        <v>29870.32</v>
      </c>
      <c r="H51" s="33">
        <f>G51/G56</f>
        <v>0.40587398121558704</v>
      </c>
      <c r="I51" s="4"/>
      <c r="J51" s="41"/>
    </row>
    <row r="52" spans="2:14" x14ac:dyDescent="0.3">
      <c r="B52" s="29" t="s">
        <v>12</v>
      </c>
      <c r="C52" s="14"/>
      <c r="D52" s="9">
        <v>2806.89</v>
      </c>
      <c r="E52" s="32">
        <f>D52/D56</f>
        <v>3.8139652308184814E-2</v>
      </c>
      <c r="F52" s="16">
        <v>15000</v>
      </c>
      <c r="G52" s="34">
        <f>D52+F52</f>
        <v>17806.89</v>
      </c>
      <c r="H52" s="33">
        <f>G52/G56</f>
        <v>0.24195768031169484</v>
      </c>
      <c r="I52" s="4"/>
      <c r="J52" s="41"/>
    </row>
    <row r="53" spans="2:14" x14ac:dyDescent="0.3">
      <c r="B53" s="29" t="s">
        <v>17</v>
      </c>
      <c r="C53" s="14"/>
      <c r="D53" s="9">
        <v>6166.68</v>
      </c>
      <c r="E53" s="32">
        <f>D53/D56</f>
        <v>8.3792037128579022E-2</v>
      </c>
      <c r="F53" s="16">
        <v>0</v>
      </c>
      <c r="G53" s="34">
        <f>D53+F53</f>
        <v>6166.68</v>
      </c>
      <c r="H53" s="33">
        <f>G53/G56</f>
        <v>8.3792037128579022E-2</v>
      </c>
      <c r="I53" s="4"/>
      <c r="J53" s="41"/>
    </row>
    <row r="54" spans="2:14" x14ac:dyDescent="0.3">
      <c r="B54" s="29" t="s">
        <v>13</v>
      </c>
      <c r="C54" s="14"/>
      <c r="D54" s="9">
        <f>D23+D24</f>
        <v>38351.17</v>
      </c>
      <c r="E54" s="32">
        <f>D54/D56</f>
        <v>0.5211106560684915</v>
      </c>
      <c r="F54" s="16">
        <v>-20000</v>
      </c>
      <c r="G54" s="34">
        <f>D54+F54</f>
        <v>18351.169999999998</v>
      </c>
      <c r="H54" s="33">
        <f>G54/G56</f>
        <v>0.24935328539714485</v>
      </c>
      <c r="I54" s="4"/>
      <c r="J54" s="41"/>
    </row>
    <row r="55" spans="2:14" x14ac:dyDescent="0.3">
      <c r="B55" s="29" t="s">
        <v>18</v>
      </c>
      <c r="C55" s="14"/>
      <c r="D55" s="9">
        <v>1400</v>
      </c>
      <c r="E55" s="32">
        <f>D55/D56</f>
        <v>1.9023015946994268E-2</v>
      </c>
      <c r="F55" s="16"/>
      <c r="G55" s="34">
        <f>D55+F55</f>
        <v>1400</v>
      </c>
      <c r="H55" s="33">
        <f>G55/G56</f>
        <v>1.9023015946994268E-2</v>
      </c>
      <c r="I55" s="4"/>
      <c r="J55" s="41"/>
    </row>
    <row r="56" spans="2:14" x14ac:dyDescent="0.3">
      <c r="B56" s="14" t="s">
        <v>40</v>
      </c>
      <c r="C56" s="14"/>
      <c r="D56" s="10">
        <f>SUM(D51:D55)</f>
        <v>73595.06</v>
      </c>
      <c r="E56" s="32">
        <f>SUM(E51:E55)</f>
        <v>1</v>
      </c>
      <c r="F56" s="16"/>
      <c r="G56" s="44">
        <f>SUM(G51:G55)</f>
        <v>73595.06</v>
      </c>
      <c r="H56" s="33">
        <f>SUM(H51:H55)</f>
        <v>1</v>
      </c>
      <c r="I56" s="4"/>
      <c r="J56" s="41"/>
    </row>
    <row r="57" spans="2:14" x14ac:dyDescent="0.3">
      <c r="B57" s="14"/>
      <c r="C57" s="14"/>
      <c r="D57" s="14"/>
      <c r="E57" s="14"/>
      <c r="F57" s="14"/>
      <c r="G57" s="50"/>
      <c r="H57" s="14"/>
      <c r="I57" s="22"/>
      <c r="J57" s="41"/>
    </row>
    <row r="58" spans="2:14" x14ac:dyDescent="0.3">
      <c r="B58" s="22"/>
      <c r="C58" s="22"/>
      <c r="D58" s="22"/>
      <c r="E58" s="22"/>
      <c r="F58" s="22"/>
      <c r="G58" s="22"/>
      <c r="H58" s="22"/>
      <c r="I58" s="22"/>
      <c r="J58" s="41"/>
    </row>
    <row r="59" spans="2:14" x14ac:dyDescent="0.3">
      <c r="B59" s="175" t="s">
        <v>78</v>
      </c>
      <c r="C59" s="175"/>
      <c r="D59" s="175"/>
      <c r="E59" s="175"/>
      <c r="F59" s="175"/>
      <c r="G59" s="175"/>
      <c r="H59" s="176"/>
      <c r="I59" s="22"/>
      <c r="J59" s="41"/>
    </row>
    <row r="60" spans="2:14" ht="15" customHeight="1" thickBot="1" x14ac:dyDescent="0.35">
      <c r="B60" s="28" t="s">
        <v>25</v>
      </c>
      <c r="C60" s="20"/>
      <c r="D60" s="20" t="s">
        <v>59</v>
      </c>
      <c r="E60" s="5" t="s">
        <v>26</v>
      </c>
      <c r="F60" s="20" t="s">
        <v>53</v>
      </c>
      <c r="G60" s="52" t="s">
        <v>44</v>
      </c>
      <c r="H60" s="20"/>
      <c r="I60" s="22"/>
      <c r="J60" s="41"/>
    </row>
    <row r="61" spans="2:14" ht="18" customHeight="1" x14ac:dyDescent="0.35">
      <c r="B61" s="29" t="s">
        <v>16</v>
      </c>
      <c r="C61" s="14"/>
      <c r="D61" s="9">
        <f>E25</f>
        <v>20729.91</v>
      </c>
      <c r="E61" s="32">
        <f>D61/D66</f>
        <v>0.36586550069255303</v>
      </c>
      <c r="F61" s="16">
        <v>0</v>
      </c>
      <c r="G61" s="83">
        <v>20129</v>
      </c>
      <c r="H61" s="33">
        <f>G61/G66</f>
        <v>0.35906806060256863</v>
      </c>
      <c r="I61" s="72"/>
      <c r="J61" s="166" t="s">
        <v>84</v>
      </c>
      <c r="K61" s="167"/>
      <c r="L61" s="167"/>
      <c r="M61" s="167"/>
      <c r="N61" s="168"/>
    </row>
    <row r="62" spans="2:14" ht="14.4" customHeight="1" x14ac:dyDescent="0.3">
      <c r="B62" s="29" t="s">
        <v>12</v>
      </c>
      <c r="C62" s="14"/>
      <c r="D62" s="9">
        <f>E21</f>
        <v>1546.4</v>
      </c>
      <c r="E62" s="32">
        <f>D62/D66</f>
        <v>2.7292661196838968E-2</v>
      </c>
      <c r="F62" s="16">
        <v>12000</v>
      </c>
      <c r="G62" s="34">
        <f>D62+F62</f>
        <v>13546.4</v>
      </c>
      <c r="H62" s="33">
        <f>G62/G66</f>
        <v>0.24164536619537161</v>
      </c>
      <c r="I62" s="22"/>
      <c r="J62" s="169"/>
      <c r="K62" s="170"/>
      <c r="L62" s="170"/>
      <c r="M62" s="170"/>
      <c r="N62" s="171"/>
    </row>
    <row r="63" spans="2:14" ht="14.4" customHeight="1" x14ac:dyDescent="0.3">
      <c r="B63" s="29" t="s">
        <v>17</v>
      </c>
      <c r="C63" s="14"/>
      <c r="D63" s="9">
        <f>E26</f>
        <v>4534.6499999999996</v>
      </c>
      <c r="E63" s="32">
        <f>D63/D66</f>
        <v>8.0032763900831486E-2</v>
      </c>
      <c r="F63" s="16">
        <v>3000</v>
      </c>
      <c r="G63" s="34">
        <f>D63+F63</f>
        <v>7534.65</v>
      </c>
      <c r="H63" s="33">
        <f>G63/G66</f>
        <v>0.13440569143122577</v>
      </c>
      <c r="I63" s="22"/>
      <c r="J63" s="169"/>
      <c r="K63" s="170"/>
      <c r="L63" s="170"/>
      <c r="M63" s="170"/>
      <c r="N63" s="171"/>
    </row>
    <row r="64" spans="2:14" ht="14.4" customHeight="1" x14ac:dyDescent="0.3">
      <c r="B64" s="29" t="s">
        <v>13</v>
      </c>
      <c r="C64" s="14"/>
      <c r="D64" s="9">
        <f>E23+E24</f>
        <v>29848.959999999999</v>
      </c>
      <c r="E64" s="32">
        <f>D64/D66</f>
        <v>0.52680907420977652</v>
      </c>
      <c r="F64" s="16">
        <v>-15000</v>
      </c>
      <c r="G64" s="34">
        <f>D64+F64</f>
        <v>14848.96</v>
      </c>
      <c r="H64" s="33">
        <f>G64/G66</f>
        <v>0.26488088177083396</v>
      </c>
      <c r="I64" s="22"/>
      <c r="J64" s="169"/>
      <c r="K64" s="170"/>
      <c r="L64" s="170"/>
      <c r="M64" s="170"/>
      <c r="N64" s="171"/>
    </row>
    <row r="65" spans="2:14" ht="14.4" customHeight="1" x14ac:dyDescent="0.3">
      <c r="B65" s="29" t="s">
        <v>18</v>
      </c>
      <c r="C65" s="14"/>
      <c r="D65" s="9"/>
      <c r="E65" s="32">
        <f>D65/D66</f>
        <v>0</v>
      </c>
      <c r="F65" s="16">
        <f>SUM(F61:F64)</f>
        <v>0</v>
      </c>
      <c r="G65" s="34">
        <f>D65+F65</f>
        <v>0</v>
      </c>
      <c r="H65" s="33">
        <f>G65/G66</f>
        <v>0</v>
      </c>
      <c r="I65" s="22"/>
      <c r="J65" s="169"/>
      <c r="K65" s="170"/>
      <c r="L65" s="170"/>
      <c r="M65" s="170"/>
      <c r="N65" s="171"/>
    </row>
    <row r="66" spans="2:14" ht="15" customHeight="1" thickBot="1" x14ac:dyDescent="0.35">
      <c r="B66" s="14" t="s">
        <v>40</v>
      </c>
      <c r="C66" s="14"/>
      <c r="D66" s="10">
        <f>SUM(D61:D65)</f>
        <v>56659.92</v>
      </c>
      <c r="E66" s="32">
        <f>SUM(E61:E65)</f>
        <v>1</v>
      </c>
      <c r="F66" s="16"/>
      <c r="G66" s="44">
        <f>SUM(G61:G65)</f>
        <v>56059.01</v>
      </c>
      <c r="H66" s="33">
        <f>SUM(H61:H65)</f>
        <v>1</v>
      </c>
      <c r="I66" s="55"/>
      <c r="J66" s="172"/>
      <c r="K66" s="173"/>
      <c r="L66" s="173"/>
      <c r="M66" s="173"/>
      <c r="N66" s="174"/>
    </row>
    <row r="67" spans="2:14" x14ac:dyDescent="0.3">
      <c r="B67" s="22"/>
      <c r="C67" s="22"/>
      <c r="E67" s="22"/>
      <c r="F67" s="22"/>
      <c r="G67" s="22"/>
      <c r="H67" s="22"/>
      <c r="I67" s="22"/>
      <c r="J67" s="41"/>
    </row>
    <row r="68" spans="2:14" x14ac:dyDescent="0.3">
      <c r="B68" s="22"/>
      <c r="C68" s="22"/>
      <c r="E68" s="22"/>
      <c r="F68" s="22"/>
      <c r="G68" s="22"/>
      <c r="H68" s="22"/>
      <c r="I68" s="22"/>
      <c r="J68" s="41"/>
    </row>
    <row r="69" spans="2:14" ht="14.4" customHeight="1" x14ac:dyDescent="0.3">
      <c r="B69" s="177" t="s">
        <v>77</v>
      </c>
      <c r="C69" s="177"/>
      <c r="D69" s="177"/>
      <c r="E69" s="177"/>
      <c r="F69" s="177"/>
      <c r="G69" s="177"/>
      <c r="H69" s="177"/>
      <c r="K69" s="19"/>
    </row>
    <row r="70" spans="2:14" ht="24.6" x14ac:dyDescent="0.3">
      <c r="B70" s="28" t="s">
        <v>25</v>
      </c>
      <c r="C70" s="20"/>
      <c r="D70" s="62" t="s">
        <v>71</v>
      </c>
      <c r="E70" s="5" t="s">
        <v>26</v>
      </c>
      <c r="F70" s="20" t="s">
        <v>53</v>
      </c>
      <c r="G70" s="65" t="s">
        <v>44</v>
      </c>
      <c r="H70" s="20"/>
      <c r="K70" s="76"/>
    </row>
    <row r="71" spans="2:14" x14ac:dyDescent="0.3">
      <c r="B71" s="29" t="s">
        <v>16</v>
      </c>
      <c r="C71" s="14"/>
      <c r="D71" s="9">
        <v>19773.812999999998</v>
      </c>
      <c r="E71" s="32">
        <f>D71/D76</f>
        <v>0.35984214983751173</v>
      </c>
      <c r="F71" s="16">
        <v>2000</v>
      </c>
      <c r="G71" s="73">
        <f>D71+F71</f>
        <v>21773.812999999998</v>
      </c>
      <c r="H71" s="33">
        <f>G71/G76</f>
        <v>0.39623797798026922</v>
      </c>
      <c r="K71" s="76"/>
    </row>
    <row r="72" spans="2:14" x14ac:dyDescent="0.3">
      <c r="B72" s="29" t="s">
        <v>12</v>
      </c>
      <c r="C72" s="14"/>
      <c r="D72" s="9">
        <v>4838.66</v>
      </c>
      <c r="E72" s="32">
        <f>D72/D76</f>
        <v>8.8053518900617425E-2</v>
      </c>
      <c r="F72" s="16">
        <v>8000</v>
      </c>
      <c r="G72" s="73">
        <f>D72+F72</f>
        <v>12838.66</v>
      </c>
      <c r="H72" s="33">
        <f>G72/G76</f>
        <v>0.23363683147164732</v>
      </c>
      <c r="K72" s="76"/>
    </row>
    <row r="73" spans="2:14" x14ac:dyDescent="0.3">
      <c r="B73" s="29" t="s">
        <v>17</v>
      </c>
      <c r="C73" s="14"/>
      <c r="D73" s="9">
        <v>77.849999999999994</v>
      </c>
      <c r="E73" s="32">
        <f>D73/D76</f>
        <v>1.4167076104568345E-3</v>
      </c>
      <c r="F73" s="16">
        <v>2500</v>
      </c>
      <c r="G73" s="73">
        <f>D73+F73</f>
        <v>2577.85</v>
      </c>
      <c r="H73" s="33">
        <f>G73/G76</f>
        <v>4.6911492788903671E-2</v>
      </c>
      <c r="K73" s="19"/>
    </row>
    <row r="74" spans="2:14" x14ac:dyDescent="0.3">
      <c r="B74" s="29" t="s">
        <v>13</v>
      </c>
      <c r="C74" s="14"/>
      <c r="D74" s="75">
        <f>F23+F24</f>
        <v>27461.03</v>
      </c>
      <c r="E74" s="32">
        <f>D74/D76</f>
        <v>0.49973346425155357</v>
      </c>
      <c r="F74" s="16">
        <v>-12500</v>
      </c>
      <c r="G74" s="73">
        <f>D74+F74</f>
        <v>14961.029999999999</v>
      </c>
      <c r="H74" s="33">
        <f>G74/G76</f>
        <v>0.27225953835931938</v>
      </c>
      <c r="K74" s="19"/>
    </row>
    <row r="75" spans="2:14" x14ac:dyDescent="0.3">
      <c r="B75" s="29" t="s">
        <v>18</v>
      </c>
      <c r="C75" s="14"/>
      <c r="D75" s="58">
        <v>2800</v>
      </c>
      <c r="E75" s="32">
        <f>D75/D76</f>
        <v>5.0954159399860456E-2</v>
      </c>
      <c r="F75" s="16"/>
      <c r="G75" s="73">
        <f>D75+F75</f>
        <v>2800</v>
      </c>
      <c r="H75" s="33">
        <f>G75/G76</f>
        <v>5.0954159399860456E-2</v>
      </c>
      <c r="K75" s="19"/>
    </row>
    <row r="76" spans="2:14" x14ac:dyDescent="0.3">
      <c r="B76" s="14" t="s">
        <v>40</v>
      </c>
      <c r="C76" s="14"/>
      <c r="D76" s="59">
        <f>SUM(D71:D75)</f>
        <v>54951.352999999996</v>
      </c>
      <c r="E76" s="32">
        <f>SUM(E71:E75)</f>
        <v>1</v>
      </c>
      <c r="F76" s="16">
        <f>SUM(F71:F75)</f>
        <v>0</v>
      </c>
      <c r="G76" s="67">
        <f>SUM(G71:G75)</f>
        <v>54951.352999999996</v>
      </c>
      <c r="H76" s="33">
        <f>SUM(H71:H75)</f>
        <v>1</v>
      </c>
    </row>
    <row r="77" spans="2:14" ht="15" thickBot="1" x14ac:dyDescent="0.35"/>
    <row r="78" spans="2:14" ht="15" thickBot="1" x14ac:dyDescent="0.35">
      <c r="B78" s="178" t="s">
        <v>76</v>
      </c>
      <c r="C78" s="179"/>
      <c r="D78" s="179"/>
      <c r="E78" s="179"/>
      <c r="F78" s="179"/>
      <c r="G78" s="179"/>
      <c r="H78" s="179"/>
      <c r="I78" s="179"/>
      <c r="J78" s="179"/>
      <c r="K78" s="179"/>
      <c r="L78" s="180"/>
    </row>
    <row r="79" spans="2:14" s="77" customFormat="1" ht="28.8" x14ac:dyDescent="0.3">
      <c r="B79" s="85" t="s">
        <v>74</v>
      </c>
      <c r="C79" s="86"/>
      <c r="D79" s="86"/>
      <c r="E79" s="86"/>
      <c r="F79" s="87" t="s">
        <v>60</v>
      </c>
      <c r="G79" s="88" t="s">
        <v>61</v>
      </c>
      <c r="H79" s="88" t="s">
        <v>3</v>
      </c>
      <c r="I79" s="89" t="s">
        <v>4</v>
      </c>
      <c r="J79" s="90" t="s">
        <v>73</v>
      </c>
      <c r="K79" s="90" t="s">
        <v>72</v>
      </c>
      <c r="L79" s="91" t="s">
        <v>75</v>
      </c>
    </row>
    <row r="80" spans="2:14" x14ac:dyDescent="0.3">
      <c r="B80" s="92" t="s">
        <v>16</v>
      </c>
      <c r="C80" s="68"/>
      <c r="D80" s="68"/>
      <c r="E80" s="68"/>
      <c r="F80" s="79">
        <v>29870.32</v>
      </c>
      <c r="G80" s="79">
        <v>20729</v>
      </c>
      <c r="H80" s="73">
        <f>21774</f>
        <v>21774</v>
      </c>
      <c r="I80" s="80"/>
      <c r="J80" s="79">
        <f t="shared" ref="J80:J84" si="1">SUM(F80:I80)</f>
        <v>72373.320000000007</v>
      </c>
      <c r="K80" s="79">
        <v>97222.205179855344</v>
      </c>
      <c r="L80" s="93">
        <f>K80-J80</f>
        <v>24848.885179855337</v>
      </c>
    </row>
    <row r="81" spans="2:13" x14ac:dyDescent="0.3">
      <c r="B81" s="92" t="s">
        <v>12</v>
      </c>
      <c r="C81" s="68"/>
      <c r="D81" s="68"/>
      <c r="E81" s="68"/>
      <c r="F81" s="79">
        <v>17806.89</v>
      </c>
      <c r="G81" s="79">
        <v>13546.4</v>
      </c>
      <c r="H81" s="73">
        <f>12839</f>
        <v>12839</v>
      </c>
      <c r="I81" s="80"/>
      <c r="J81" s="79">
        <f t="shared" si="1"/>
        <v>44192.29</v>
      </c>
      <c r="K81" s="79">
        <v>66666.654980472231</v>
      </c>
      <c r="L81" s="93">
        <f>K81-J81</f>
        <v>22474.36498047223</v>
      </c>
    </row>
    <row r="82" spans="2:13" x14ac:dyDescent="0.3">
      <c r="B82" s="92" t="s">
        <v>17</v>
      </c>
      <c r="C82" s="68"/>
      <c r="D82" s="68"/>
      <c r="E82" s="68"/>
      <c r="F82" s="79">
        <v>6166.68</v>
      </c>
      <c r="G82" s="79">
        <v>7534.65</v>
      </c>
      <c r="H82" s="73">
        <v>2578</v>
      </c>
      <c r="I82" s="80"/>
      <c r="J82" s="79">
        <f t="shared" si="1"/>
        <v>16279.33</v>
      </c>
      <c r="K82" s="79">
        <v>38888.882071942142</v>
      </c>
      <c r="L82" s="93">
        <f>K82-J82</f>
        <v>22609.55207194214</v>
      </c>
    </row>
    <row r="83" spans="2:13" x14ac:dyDescent="0.3">
      <c r="B83" s="92" t="s">
        <v>13</v>
      </c>
      <c r="C83" s="68"/>
      <c r="D83" s="68"/>
      <c r="E83" s="68"/>
      <c r="F83" s="79">
        <v>18351.169999999998</v>
      </c>
      <c r="G83" s="79">
        <v>14848.96</v>
      </c>
      <c r="H83" s="73">
        <v>14961</v>
      </c>
      <c r="I83" s="80"/>
      <c r="J83" s="79">
        <f t="shared" si="1"/>
        <v>48161.13</v>
      </c>
      <c r="K83" s="79">
        <v>69444.432271325248</v>
      </c>
      <c r="L83" s="93">
        <f>K83-J83</f>
        <v>21283.30227132525</v>
      </c>
    </row>
    <row r="84" spans="2:13" x14ac:dyDescent="0.3">
      <c r="B84" s="92" t="s">
        <v>18</v>
      </c>
      <c r="C84" s="68"/>
      <c r="D84" s="68"/>
      <c r="E84" s="68"/>
      <c r="F84" s="79">
        <v>1400</v>
      </c>
      <c r="G84" s="79">
        <v>0</v>
      </c>
      <c r="H84" s="73">
        <v>2800</v>
      </c>
      <c r="I84" s="80"/>
      <c r="J84" s="79">
        <f t="shared" si="1"/>
        <v>4200</v>
      </c>
      <c r="K84" s="79">
        <v>5555.5545817060201</v>
      </c>
      <c r="L84" s="93">
        <f>K84-J84</f>
        <v>1355.5545817060201</v>
      </c>
    </row>
    <row r="85" spans="2:13" ht="15" thickBot="1" x14ac:dyDescent="0.35">
      <c r="B85" s="94" t="s">
        <v>80</v>
      </c>
      <c r="C85" s="95"/>
      <c r="D85" s="95"/>
      <c r="E85" s="95"/>
      <c r="F85" s="96">
        <v>73595.06</v>
      </c>
      <c r="G85" s="97">
        <v>56059.01</v>
      </c>
      <c r="H85" s="97">
        <f>SUM(H80:H84)</f>
        <v>54952</v>
      </c>
      <c r="I85" s="98"/>
      <c r="J85" s="97">
        <f>SUM(F85:I85)</f>
        <v>184606.07</v>
      </c>
      <c r="K85" s="97">
        <v>277777.72908530099</v>
      </c>
      <c r="L85" s="99">
        <f>SUM(L80:L84)</f>
        <v>92571.659085300969</v>
      </c>
    </row>
    <row r="86" spans="2:13" x14ac:dyDescent="0.3">
      <c r="F86" s="78"/>
      <c r="G86" s="78"/>
      <c r="H86" s="63"/>
      <c r="I86" s="63"/>
      <c r="J86" s="63"/>
      <c r="K86" s="84"/>
      <c r="L86" s="63"/>
      <c r="M86" s="75"/>
    </row>
    <row r="87" spans="2:13" x14ac:dyDescent="0.3">
      <c r="B87" s="162" t="s">
        <v>29</v>
      </c>
      <c r="C87" s="162"/>
      <c r="D87" s="162"/>
      <c r="E87" s="162"/>
      <c r="F87" s="55"/>
      <c r="G87" s="41"/>
      <c r="H87" s="22"/>
      <c r="I87" s="4"/>
      <c r="J87" s="41"/>
    </row>
    <row r="88" spans="2:13" x14ac:dyDescent="0.3">
      <c r="B88" s="29" t="s">
        <v>16</v>
      </c>
      <c r="C88" s="14"/>
      <c r="D88" s="3">
        <v>0.35</v>
      </c>
      <c r="E88" s="21">
        <v>97222.205179855344</v>
      </c>
      <c r="F88" s="55"/>
      <c r="G88" s="22"/>
      <c r="H88" s="22"/>
      <c r="I88" s="4"/>
      <c r="J88" s="22"/>
    </row>
    <row r="89" spans="2:13" x14ac:dyDescent="0.3">
      <c r="B89" s="29" t="s">
        <v>12</v>
      </c>
      <c r="C89" s="14"/>
      <c r="D89" s="3">
        <v>0.24</v>
      </c>
      <c r="E89" s="21">
        <v>66666.654980472231</v>
      </c>
      <c r="F89" s="55"/>
      <c r="G89" s="22"/>
      <c r="H89" s="22"/>
      <c r="I89" s="4"/>
      <c r="J89" s="22"/>
    </row>
    <row r="90" spans="2:13" x14ac:dyDescent="0.3">
      <c r="B90" s="29" t="s">
        <v>17</v>
      </c>
      <c r="C90" s="14"/>
      <c r="D90" s="3">
        <v>0.14000000000000001</v>
      </c>
      <c r="E90" s="21">
        <v>38888.882071942142</v>
      </c>
      <c r="F90" s="55"/>
      <c r="G90" s="22"/>
      <c r="H90" s="22"/>
      <c r="I90" s="4"/>
      <c r="J90" s="22"/>
    </row>
    <row r="91" spans="2:13" x14ac:dyDescent="0.3">
      <c r="B91" s="29" t="s">
        <v>13</v>
      </c>
      <c r="C91" s="14"/>
      <c r="D91" s="3">
        <v>0.25</v>
      </c>
      <c r="E91" s="21">
        <v>69444.432271325248</v>
      </c>
      <c r="F91" s="22"/>
      <c r="G91" s="22"/>
      <c r="H91" s="22"/>
      <c r="I91" s="22"/>
      <c r="J91" s="22"/>
    </row>
    <row r="92" spans="2:13" x14ac:dyDescent="0.3">
      <c r="B92" s="29" t="s">
        <v>18</v>
      </c>
      <c r="C92" s="14"/>
      <c r="D92" s="3">
        <v>0.02</v>
      </c>
      <c r="E92" s="21">
        <v>5555.5545817060201</v>
      </c>
      <c r="F92" s="22"/>
      <c r="G92" s="22"/>
      <c r="H92" s="22"/>
      <c r="I92" s="22"/>
      <c r="J92" s="22"/>
    </row>
    <row r="93" spans="2:13" x14ac:dyDescent="0.3">
      <c r="B93" s="14"/>
      <c r="C93" s="14"/>
      <c r="D93" s="3">
        <v>1</v>
      </c>
      <c r="E93" s="21">
        <v>277777.72908530099</v>
      </c>
      <c r="F93" s="22"/>
      <c r="G93" s="22"/>
      <c r="H93" s="22"/>
      <c r="I93" s="22"/>
      <c r="J93" s="22"/>
    </row>
    <row r="94" spans="2:13" x14ac:dyDescent="0.3">
      <c r="B94" s="14" t="s">
        <v>81</v>
      </c>
      <c r="C94" s="14"/>
      <c r="D94" s="14"/>
      <c r="E94" s="56">
        <v>277777.72908530099</v>
      </c>
    </row>
  </sheetData>
  <mergeCells count="7">
    <mergeCell ref="B1:H1"/>
    <mergeCell ref="B49:H49"/>
    <mergeCell ref="B59:H59"/>
    <mergeCell ref="J61:N66"/>
    <mergeCell ref="B87:E87"/>
    <mergeCell ref="B69:H69"/>
    <mergeCell ref="B78:L7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3FFF4-5B37-45AC-A26B-68B678089B0B}">
  <dimension ref="B1:P108"/>
  <sheetViews>
    <sheetView topLeftCell="A19" zoomScaleNormal="100" workbookViewId="0">
      <selection activeCell="M34" sqref="M34"/>
    </sheetView>
  </sheetViews>
  <sheetFormatPr defaultRowHeight="14.4" x14ac:dyDescent="0.3"/>
  <cols>
    <col min="2" max="2" width="41.6640625" customWidth="1"/>
    <col min="3" max="3" width="2.6640625" customWidth="1"/>
    <col min="4" max="4" width="9.6640625" customWidth="1"/>
    <col min="6" max="6" width="9.5546875" customWidth="1"/>
    <col min="9" max="9" width="9.6640625" customWidth="1"/>
    <col min="13" max="13" width="10.5546875" customWidth="1"/>
  </cols>
  <sheetData>
    <row r="1" spans="2:11" ht="19.8" customHeight="1" x14ac:dyDescent="0.3">
      <c r="B1" s="159" t="s">
        <v>85</v>
      </c>
      <c r="C1" s="160"/>
      <c r="D1" s="160"/>
      <c r="E1" s="160"/>
      <c r="F1" s="160"/>
      <c r="G1" s="160"/>
      <c r="H1" s="161"/>
      <c r="I1" s="35"/>
    </row>
    <row r="2" spans="2:11" ht="24" x14ac:dyDescent="0.3">
      <c r="B2" s="23" t="s">
        <v>93</v>
      </c>
      <c r="C2" s="23"/>
      <c r="D2" s="8" t="s">
        <v>1</v>
      </c>
      <c r="E2" s="81" t="s">
        <v>2</v>
      </c>
      <c r="F2" s="37" t="s">
        <v>3</v>
      </c>
      <c r="G2" s="38" t="s">
        <v>4</v>
      </c>
      <c r="H2" s="23" t="s">
        <v>68</v>
      </c>
      <c r="I2" s="22"/>
    </row>
    <row r="3" spans="2:11" x14ac:dyDescent="0.3">
      <c r="B3" s="16" t="s">
        <v>28</v>
      </c>
      <c r="C3" s="16"/>
      <c r="D3" s="9">
        <v>6647</v>
      </c>
      <c r="E3" s="9">
        <f>D42</f>
        <v>68911.830000000016</v>
      </c>
      <c r="F3" s="15">
        <f>E42</f>
        <v>111912.50000000001</v>
      </c>
      <c r="G3" s="148">
        <f>F42</f>
        <v>87817.467000000004</v>
      </c>
      <c r="H3" s="17"/>
      <c r="I3" s="41"/>
      <c r="J3" s="75"/>
      <c r="K3" s="22"/>
    </row>
    <row r="4" spans="2:11" x14ac:dyDescent="0.3">
      <c r="B4" s="16" t="s">
        <v>54</v>
      </c>
      <c r="C4" s="16"/>
      <c r="D4" s="9">
        <v>6087</v>
      </c>
      <c r="E4" s="9"/>
      <c r="F4" s="15"/>
      <c r="G4" s="149"/>
      <c r="H4" s="17"/>
      <c r="I4" s="22"/>
      <c r="J4" s="41"/>
      <c r="K4" s="22"/>
    </row>
    <row r="5" spans="2:11" x14ac:dyDescent="0.3">
      <c r="B5" s="16" t="s">
        <v>70</v>
      </c>
      <c r="C5" s="16"/>
      <c r="D5" s="15"/>
      <c r="E5" s="71">
        <v>601</v>
      </c>
      <c r="F5" s="17"/>
      <c r="G5" s="150"/>
      <c r="H5" s="17"/>
      <c r="I5" s="22"/>
    </row>
    <row r="6" spans="2:11" x14ac:dyDescent="0.3">
      <c r="B6" s="16" t="s">
        <v>6</v>
      </c>
      <c r="C6" s="16"/>
      <c r="D6" s="10">
        <v>0</v>
      </c>
      <c r="E6" s="10"/>
      <c r="F6" s="17"/>
      <c r="G6" s="150"/>
      <c r="H6" s="17"/>
      <c r="I6" s="22"/>
    </row>
    <row r="7" spans="2:11" x14ac:dyDescent="0.3">
      <c r="B7" s="16" t="s">
        <v>58</v>
      </c>
      <c r="C7" s="16"/>
      <c r="D7" s="10">
        <f>D3+D4+D5</f>
        <v>12734</v>
      </c>
      <c r="E7" s="10">
        <f>SUM(E3:E6)</f>
        <v>69512.830000000016</v>
      </c>
      <c r="F7" s="17">
        <f>SUM(F3:F6)</f>
        <v>111912.50000000001</v>
      </c>
      <c r="G7" s="150"/>
      <c r="H7" s="17"/>
      <c r="I7" s="22"/>
    </row>
    <row r="8" spans="2:11" x14ac:dyDescent="0.3">
      <c r="B8" s="24" t="s">
        <v>7</v>
      </c>
      <c r="C8" s="24"/>
      <c r="D8" s="11"/>
      <c r="E8" s="11"/>
      <c r="F8" s="11"/>
      <c r="G8" s="149"/>
      <c r="H8" s="11"/>
      <c r="I8" s="22"/>
    </row>
    <row r="9" spans="2:11" x14ac:dyDescent="0.3">
      <c r="B9" s="25"/>
      <c r="C9" s="25"/>
      <c r="D9" s="9"/>
      <c r="E9" s="9"/>
      <c r="F9" s="15"/>
      <c r="G9" s="149"/>
      <c r="H9" s="15"/>
      <c r="I9" s="22"/>
    </row>
    <row r="10" spans="2:11" x14ac:dyDescent="0.3">
      <c r="B10" s="25" t="s">
        <v>31</v>
      </c>
      <c r="C10" s="25"/>
      <c r="D10" s="9"/>
      <c r="E10" s="9"/>
      <c r="F10" s="15"/>
      <c r="G10" s="149"/>
      <c r="H10" s="15"/>
      <c r="I10" s="22"/>
    </row>
    <row r="11" spans="2:11" x14ac:dyDescent="0.3">
      <c r="B11" s="26" t="s">
        <v>43</v>
      </c>
      <c r="C11" s="26"/>
      <c r="D11" s="9">
        <v>600</v>
      </c>
      <c r="E11" s="9">
        <v>316.85000000000002</v>
      </c>
      <c r="F11" s="15"/>
      <c r="G11" s="149"/>
      <c r="H11" s="15"/>
      <c r="I11" s="22"/>
    </row>
    <row r="12" spans="2:11" x14ac:dyDescent="0.3">
      <c r="B12" s="26" t="s">
        <v>41</v>
      </c>
      <c r="C12" s="26"/>
      <c r="D12" s="9">
        <v>250</v>
      </c>
      <c r="E12" s="9"/>
      <c r="F12" s="15"/>
      <c r="G12" s="149"/>
      <c r="H12" s="15"/>
      <c r="I12" s="22"/>
    </row>
    <row r="13" spans="2:11" x14ac:dyDescent="0.3">
      <c r="B13" s="26" t="s">
        <v>88</v>
      </c>
      <c r="C13" s="26"/>
      <c r="D13" s="9"/>
      <c r="E13" s="9"/>
      <c r="F13" s="15"/>
      <c r="G13" s="149">
        <v>20000</v>
      </c>
      <c r="H13" s="15"/>
      <c r="I13" s="22"/>
    </row>
    <row r="14" spans="2:11" x14ac:dyDescent="0.3">
      <c r="B14" s="16" t="s">
        <v>9</v>
      </c>
      <c r="C14" s="26"/>
      <c r="D14" s="9"/>
      <c r="E14" s="9"/>
      <c r="F14" s="15"/>
      <c r="G14" s="149"/>
      <c r="H14" s="15"/>
      <c r="I14" s="22"/>
    </row>
    <row r="15" spans="2:11" x14ac:dyDescent="0.3">
      <c r="B15" s="16" t="s">
        <v>89</v>
      </c>
      <c r="C15" s="26"/>
      <c r="D15" s="9"/>
      <c r="E15" s="9"/>
      <c r="F15" s="15"/>
      <c r="G15" s="149">
        <f>G11+G12+G13+G14</f>
        <v>20000</v>
      </c>
      <c r="H15" s="15"/>
      <c r="I15" s="22"/>
    </row>
    <row r="16" spans="2:11" x14ac:dyDescent="0.3">
      <c r="B16" s="25" t="s">
        <v>32</v>
      </c>
      <c r="C16" s="26"/>
      <c r="D16" s="9"/>
      <c r="E16" s="9"/>
      <c r="F16" s="15"/>
      <c r="G16" s="149"/>
      <c r="H16" s="15"/>
      <c r="I16" s="22"/>
    </row>
    <row r="17" spans="2:14" x14ac:dyDescent="0.3">
      <c r="B17" s="16" t="s">
        <v>8</v>
      </c>
      <c r="C17" s="16"/>
      <c r="D17" s="1">
        <v>148523</v>
      </c>
      <c r="E17" s="9">
        <v>99649.22</v>
      </c>
      <c r="F17" s="15">
        <v>30856.32</v>
      </c>
      <c r="G17" s="149"/>
      <c r="H17" s="15">
        <f>SUM(D17:G17)</f>
        <v>279028.53999999998</v>
      </c>
      <c r="I17" s="22"/>
    </row>
    <row r="18" spans="2:14" x14ac:dyDescent="0.3">
      <c r="B18" s="22"/>
      <c r="C18" s="16"/>
      <c r="D18" s="12"/>
      <c r="E18" s="9"/>
      <c r="F18" s="15"/>
      <c r="G18" s="149"/>
      <c r="H18" s="17"/>
      <c r="I18" s="22"/>
    </row>
    <row r="19" spans="2:14" ht="15" thickBot="1" x14ac:dyDescent="0.35">
      <c r="B19" s="16" t="s">
        <v>10</v>
      </c>
      <c r="C19" s="16"/>
      <c r="D19" s="115">
        <f>SUM(D11:D17)</f>
        <v>149373</v>
      </c>
      <c r="E19" s="115">
        <f>SUM(E11:E17)</f>
        <v>99966.07</v>
      </c>
      <c r="F19" s="143">
        <f>SUM(F11:F18)</f>
        <v>30856.32</v>
      </c>
      <c r="G19" s="151">
        <f>SUM(G11:G14)</f>
        <v>20000</v>
      </c>
      <c r="H19" s="115"/>
      <c r="I19" s="22"/>
    </row>
    <row r="20" spans="2:14" x14ac:dyDescent="0.3">
      <c r="B20" s="27" t="s">
        <v>11</v>
      </c>
      <c r="C20" s="27"/>
      <c r="D20" s="117">
        <f>D19+D7</f>
        <v>162107</v>
      </c>
      <c r="E20" s="114">
        <f>E19+E7</f>
        <v>169478.90000000002</v>
      </c>
      <c r="F20" s="113">
        <f>F19+F7</f>
        <v>142768.82</v>
      </c>
      <c r="G20" s="152">
        <f>G3+G13</f>
        <v>107817.467</v>
      </c>
      <c r="H20" s="114"/>
      <c r="I20" s="22"/>
    </row>
    <row r="21" spans="2:14" x14ac:dyDescent="0.3">
      <c r="B21" s="24" t="s">
        <v>82</v>
      </c>
      <c r="C21" s="108"/>
      <c r="D21" s="11"/>
      <c r="E21" s="11"/>
      <c r="F21" s="11"/>
      <c r="G21" s="149"/>
      <c r="H21" s="11"/>
      <c r="I21" s="22"/>
    </row>
    <row r="22" spans="2:14" x14ac:dyDescent="0.3">
      <c r="B22" s="28" t="s">
        <v>36</v>
      </c>
      <c r="C22" s="28"/>
      <c r="D22" s="13"/>
      <c r="E22" s="82"/>
      <c r="F22" s="45"/>
      <c r="G22" s="153"/>
      <c r="H22" s="45"/>
      <c r="I22" s="22"/>
    </row>
    <row r="23" spans="2:14" x14ac:dyDescent="0.3">
      <c r="B23" s="29" t="s">
        <v>12</v>
      </c>
      <c r="C23" s="29"/>
      <c r="D23" s="9">
        <v>2807</v>
      </c>
      <c r="E23" s="9">
        <v>1546.4</v>
      </c>
      <c r="F23" s="15">
        <v>4838.66</v>
      </c>
      <c r="G23" s="149">
        <v>1474.88</v>
      </c>
      <c r="H23" s="15">
        <f t="shared" ref="H23:H28" si="0">SUM(D23:G23)</f>
        <v>10666.939999999999</v>
      </c>
      <c r="I23" s="79"/>
      <c r="J23" s="92" t="s">
        <v>16</v>
      </c>
      <c r="M23" s="75">
        <v>92371.32</v>
      </c>
      <c r="N23" s="74"/>
    </row>
    <row r="24" spans="2:14" x14ac:dyDescent="0.3">
      <c r="B24" s="29" t="s">
        <v>13</v>
      </c>
      <c r="C24" s="29"/>
      <c r="D24" s="14"/>
      <c r="E24" s="9"/>
      <c r="F24" s="15"/>
      <c r="G24" s="149"/>
      <c r="H24" s="15">
        <f t="shared" si="0"/>
        <v>0</v>
      </c>
      <c r="I24" s="79"/>
      <c r="J24" s="92" t="s">
        <v>12</v>
      </c>
      <c r="M24" s="75">
        <v>45667.29</v>
      </c>
    </row>
    <row r="25" spans="2:14" x14ac:dyDescent="0.3">
      <c r="B25" s="29" t="s">
        <v>46</v>
      </c>
      <c r="C25" s="16"/>
      <c r="D25" s="15">
        <v>21190</v>
      </c>
      <c r="E25" s="9">
        <v>21899.439999999999</v>
      </c>
      <c r="F25" s="15">
        <v>19293</v>
      </c>
      <c r="G25" s="149">
        <v>18712</v>
      </c>
      <c r="H25" s="15">
        <f t="shared" si="0"/>
        <v>81094.44</v>
      </c>
      <c r="I25" s="79"/>
      <c r="J25" s="92" t="s">
        <v>17</v>
      </c>
      <c r="M25" s="75">
        <v>16369.33</v>
      </c>
    </row>
    <row r="26" spans="2:14" x14ac:dyDescent="0.3">
      <c r="B26" s="29" t="s">
        <v>15</v>
      </c>
      <c r="C26" s="16"/>
      <c r="D26" s="15">
        <v>17161.169999999998</v>
      </c>
      <c r="E26" s="9">
        <v>7949.52</v>
      </c>
      <c r="F26" s="15">
        <v>8168.03</v>
      </c>
      <c r="G26" s="149">
        <v>10634</v>
      </c>
      <c r="H26" s="15">
        <f t="shared" si="0"/>
        <v>43912.72</v>
      </c>
      <c r="I26" s="79"/>
      <c r="J26" s="92" t="s">
        <v>13</v>
      </c>
      <c r="M26" s="75">
        <v>77507.13</v>
      </c>
    </row>
    <row r="27" spans="2:14" x14ac:dyDescent="0.3">
      <c r="B27" s="29" t="s">
        <v>16</v>
      </c>
      <c r="C27" s="29"/>
      <c r="D27" s="9">
        <f>24870.32</f>
        <v>24870.32</v>
      </c>
      <c r="E27" s="9">
        <v>20729.91</v>
      </c>
      <c r="F27" s="15">
        <v>19773.812999999998</v>
      </c>
      <c r="G27" s="149">
        <v>20598</v>
      </c>
      <c r="H27" s="15">
        <f t="shared" si="0"/>
        <v>85972.042999999991</v>
      </c>
      <c r="I27" s="79"/>
      <c r="J27" s="92" t="s">
        <v>18</v>
      </c>
      <c r="M27" s="75">
        <v>5600</v>
      </c>
    </row>
    <row r="28" spans="2:14" ht="15" thickBot="1" x14ac:dyDescent="0.35">
      <c r="B28" s="29" t="s">
        <v>17</v>
      </c>
      <c r="C28" s="29"/>
      <c r="D28" s="115">
        <v>6166.68</v>
      </c>
      <c r="E28" s="115">
        <v>4534.6499999999996</v>
      </c>
      <c r="F28" s="116">
        <v>77.849999999999994</v>
      </c>
      <c r="G28" s="154">
        <v>90</v>
      </c>
      <c r="H28" s="116">
        <f t="shared" si="0"/>
        <v>10869.18</v>
      </c>
      <c r="I28" s="22"/>
      <c r="M28" s="75">
        <v>237515.07</v>
      </c>
    </row>
    <row r="29" spans="2:14" x14ac:dyDescent="0.3">
      <c r="B29" s="30" t="s">
        <v>33</v>
      </c>
      <c r="C29" s="30"/>
      <c r="D29" s="113">
        <f>SUM(D23:D28)</f>
        <v>72195.169999999984</v>
      </c>
      <c r="E29" s="114">
        <f>SUM(E23:E28)</f>
        <v>56659.920000000006</v>
      </c>
      <c r="F29" s="113">
        <f>SUM(F23:F28)</f>
        <v>52151.352999999996</v>
      </c>
      <c r="G29" s="155">
        <f>SUM(G23:G28)</f>
        <v>51508.880000000005</v>
      </c>
      <c r="H29" s="114">
        <f>SUM(D29:G29)</f>
        <v>232515.323</v>
      </c>
      <c r="I29" s="75"/>
      <c r="M29" s="75">
        <v>232515</v>
      </c>
    </row>
    <row r="30" spans="2:14" x14ac:dyDescent="0.3">
      <c r="B30" s="25" t="s">
        <v>83</v>
      </c>
      <c r="C30" s="30"/>
      <c r="D30" s="17"/>
      <c r="E30" s="10"/>
      <c r="F30" s="17"/>
      <c r="G30" s="150"/>
      <c r="H30" s="10"/>
      <c r="I30" s="22"/>
      <c r="M30" s="75">
        <f>M28-M29</f>
        <v>5000.070000000007</v>
      </c>
    </row>
    <row r="31" spans="2:14" x14ac:dyDescent="0.3">
      <c r="B31" s="26" t="s">
        <v>66</v>
      </c>
      <c r="C31" s="30"/>
      <c r="D31" s="17"/>
      <c r="E31" s="9">
        <v>906.48</v>
      </c>
      <c r="F31" s="17">
        <v>0</v>
      </c>
      <c r="G31" s="150"/>
      <c r="H31" s="10"/>
      <c r="I31" s="22"/>
    </row>
    <row r="32" spans="2:14" ht="15" thickBot="1" x14ac:dyDescent="0.35">
      <c r="B32" s="25" t="s">
        <v>88</v>
      </c>
      <c r="C32" s="30"/>
      <c r="D32" s="118"/>
      <c r="E32" s="119"/>
      <c r="F32" s="118"/>
      <c r="G32" s="156"/>
      <c r="H32" s="10"/>
      <c r="I32" s="22"/>
    </row>
    <row r="33" spans="2:16" x14ac:dyDescent="0.3">
      <c r="B33" s="25" t="s">
        <v>69</v>
      </c>
      <c r="C33" s="30"/>
      <c r="D33" s="113">
        <f>SUM(D29:D32)</f>
        <v>72195.169999999984</v>
      </c>
      <c r="E33" s="114">
        <f>SUM(E29:E32)</f>
        <v>57566.400000000009</v>
      </c>
      <c r="F33" s="113">
        <f>SUM(F29:F32)</f>
        <v>52151.352999999996</v>
      </c>
      <c r="G33" s="155">
        <f>SUM(G29:G32)</f>
        <v>51508.880000000005</v>
      </c>
      <c r="H33" s="10"/>
      <c r="I33" s="22"/>
    </row>
    <row r="34" spans="2:16" x14ac:dyDescent="0.3">
      <c r="B34" s="25"/>
      <c r="C34" s="30"/>
      <c r="D34" s="17"/>
      <c r="E34" s="10"/>
      <c r="F34" s="17"/>
      <c r="G34" s="150"/>
      <c r="H34" s="10"/>
      <c r="I34" s="22"/>
    </row>
    <row r="35" spans="2:16" x14ac:dyDescent="0.3">
      <c r="B35" s="7" t="s">
        <v>91</v>
      </c>
      <c r="C35" s="2"/>
      <c r="D35" s="9"/>
      <c r="E35" s="9"/>
      <c r="F35" s="144"/>
      <c r="G35" s="149"/>
      <c r="H35" s="9"/>
      <c r="I35" s="22"/>
    </row>
    <row r="36" spans="2:16" x14ac:dyDescent="0.3">
      <c r="B36" s="29" t="s">
        <v>37</v>
      </c>
      <c r="C36" s="29"/>
      <c r="D36" s="9">
        <v>15000</v>
      </c>
      <c r="E36" s="9">
        <v>0</v>
      </c>
      <c r="F36" s="15">
        <v>0</v>
      </c>
      <c r="G36" s="149"/>
      <c r="H36" s="9"/>
      <c r="I36" s="22"/>
    </row>
    <row r="37" spans="2:16" x14ac:dyDescent="0.3">
      <c r="B37" s="29" t="s">
        <v>90</v>
      </c>
      <c r="C37" s="29"/>
      <c r="D37" s="9"/>
      <c r="E37" s="9"/>
      <c r="F37" s="15"/>
      <c r="G37" s="149">
        <v>20000</v>
      </c>
      <c r="H37" s="9"/>
      <c r="I37" s="22"/>
    </row>
    <row r="38" spans="2:16" x14ac:dyDescent="0.3">
      <c r="B38" s="29" t="s">
        <v>102</v>
      </c>
      <c r="C38" s="29"/>
      <c r="D38" s="9">
        <v>6000</v>
      </c>
      <c r="E38" s="9">
        <v>0</v>
      </c>
      <c r="F38" s="15">
        <v>2800</v>
      </c>
      <c r="G38" s="149">
        <v>1400</v>
      </c>
      <c r="H38" s="9"/>
      <c r="I38" s="22"/>
    </row>
    <row r="39" spans="2:16" x14ac:dyDescent="0.3">
      <c r="B39" s="30" t="s">
        <v>92</v>
      </c>
      <c r="C39" s="29"/>
      <c r="D39" s="10">
        <f>D36+D38</f>
        <v>21000</v>
      </c>
      <c r="E39" s="9">
        <v>0</v>
      </c>
      <c r="F39" s="15">
        <v>0</v>
      </c>
      <c r="G39" s="149">
        <f>G36+G37+G38</f>
        <v>21400</v>
      </c>
      <c r="H39" s="9"/>
      <c r="I39" s="22"/>
      <c r="P39" s="121"/>
    </row>
    <row r="40" spans="2:16" x14ac:dyDescent="0.3">
      <c r="B40" s="30" t="s">
        <v>38</v>
      </c>
      <c r="C40" s="29"/>
      <c r="D40" s="10">
        <f>D29+D39</f>
        <v>93195.169999999984</v>
      </c>
      <c r="E40" s="10">
        <f>E33+E39</f>
        <v>57566.400000000009</v>
      </c>
      <c r="F40" s="17">
        <f>F33+F38</f>
        <v>54951.352999999996</v>
      </c>
      <c r="G40" s="157">
        <f>G33+G39</f>
        <v>72908.88</v>
      </c>
      <c r="H40" s="9"/>
      <c r="I40" s="22"/>
    </row>
    <row r="41" spans="2:16" x14ac:dyDescent="0.3">
      <c r="B41" s="24" t="s">
        <v>19</v>
      </c>
      <c r="C41" s="146"/>
      <c r="D41" s="147"/>
      <c r="E41" s="11"/>
      <c r="F41" s="18"/>
      <c r="G41" s="150"/>
      <c r="H41" s="11"/>
      <c r="I41" s="41"/>
    </row>
    <row r="42" spans="2:16" x14ac:dyDescent="0.3">
      <c r="B42" s="16" t="s">
        <v>42</v>
      </c>
      <c r="C42" s="16"/>
      <c r="D42" s="17">
        <f>D20-D40</f>
        <v>68911.830000000016</v>
      </c>
      <c r="E42" s="10">
        <f>E20-E40</f>
        <v>111912.50000000001</v>
      </c>
      <c r="F42" s="17">
        <f>F20-F40</f>
        <v>87817.467000000004</v>
      </c>
      <c r="G42" s="157">
        <f>G20-G40</f>
        <v>34908.587</v>
      </c>
      <c r="H42" s="41"/>
    </row>
    <row r="43" spans="2:16" x14ac:dyDescent="0.3">
      <c r="B43" s="27" t="s">
        <v>39</v>
      </c>
      <c r="C43" s="27"/>
      <c r="D43" s="9"/>
      <c r="E43" s="10"/>
      <c r="F43" s="17"/>
      <c r="G43" s="150"/>
      <c r="H43" s="10"/>
      <c r="I43" s="22"/>
    </row>
    <row r="44" spans="2:16" x14ac:dyDescent="0.3">
      <c r="B44" s="16" t="s">
        <v>20</v>
      </c>
      <c r="C44" s="16"/>
      <c r="D44" s="9">
        <v>6000</v>
      </c>
      <c r="E44" s="9">
        <v>6000</v>
      </c>
      <c r="F44" s="15">
        <v>8800</v>
      </c>
      <c r="G44" s="149">
        <v>10200</v>
      </c>
      <c r="H44" s="9"/>
      <c r="I44" s="41"/>
    </row>
    <row r="45" spans="2:16" x14ac:dyDescent="0.3">
      <c r="B45" s="16" t="s">
        <v>21</v>
      </c>
      <c r="C45" s="16"/>
      <c r="D45" s="9">
        <v>30</v>
      </c>
      <c r="E45" s="48">
        <v>30</v>
      </c>
      <c r="F45" s="145">
        <v>30</v>
      </c>
      <c r="G45" s="158">
        <v>20030</v>
      </c>
      <c r="H45" s="10"/>
      <c r="I45" s="22"/>
    </row>
    <row r="46" spans="2:16" x14ac:dyDescent="0.3">
      <c r="B46" s="16" t="s">
        <v>22</v>
      </c>
      <c r="C46" s="16"/>
      <c r="D46" s="10">
        <f>D42+D44+D45</f>
        <v>74941.830000000016</v>
      </c>
      <c r="E46" s="10">
        <f>E42+E44+E45</f>
        <v>117942.50000000001</v>
      </c>
      <c r="F46" s="17">
        <f>87818+F44+F45</f>
        <v>96648</v>
      </c>
      <c r="G46" s="157">
        <f>G42+G44+G45</f>
        <v>65138.587</v>
      </c>
      <c r="H46" s="10"/>
      <c r="I46" s="22"/>
    </row>
    <row r="47" spans="2:16" x14ac:dyDescent="0.3">
      <c r="B47" s="31"/>
      <c r="C47" s="31"/>
      <c r="D47" s="19"/>
      <c r="E47" s="19"/>
      <c r="F47" s="19"/>
      <c r="G47" s="22"/>
      <c r="H47" s="51"/>
      <c r="I47" s="22"/>
    </row>
    <row r="48" spans="2:16" x14ac:dyDescent="0.3">
      <c r="B48" s="31"/>
      <c r="C48" s="31"/>
      <c r="D48" s="19"/>
      <c r="E48" s="19"/>
      <c r="F48" s="19"/>
      <c r="G48" s="22"/>
      <c r="H48" s="51"/>
      <c r="I48" s="22"/>
    </row>
    <row r="49" spans="2:12" x14ac:dyDescent="0.3">
      <c r="B49" s="162" t="s">
        <v>48</v>
      </c>
      <c r="C49" s="162"/>
      <c r="D49" s="162"/>
      <c r="E49" s="162"/>
      <c r="F49" s="162"/>
      <c r="G49" s="162"/>
      <c r="H49" s="163"/>
      <c r="I49" s="22"/>
    </row>
    <row r="50" spans="2:12" ht="24.6" x14ac:dyDescent="0.3">
      <c r="B50" s="28" t="s">
        <v>25</v>
      </c>
      <c r="C50" s="20"/>
      <c r="D50" s="20" t="s">
        <v>45</v>
      </c>
      <c r="E50" s="5" t="s">
        <v>26</v>
      </c>
      <c r="F50" s="20" t="s">
        <v>53</v>
      </c>
      <c r="G50" s="52" t="s">
        <v>44</v>
      </c>
      <c r="H50" s="20"/>
      <c r="I50" s="6"/>
    </row>
    <row r="51" spans="2:12" x14ac:dyDescent="0.3">
      <c r="B51" s="29" t="s">
        <v>16</v>
      </c>
      <c r="C51" s="14"/>
      <c r="D51" s="9">
        <v>24870.32</v>
      </c>
      <c r="E51" s="32">
        <f>D51/D56</f>
        <v>0.33793463854775035</v>
      </c>
      <c r="F51" s="16">
        <v>5000</v>
      </c>
      <c r="G51" s="34">
        <f>D51+F51</f>
        <v>29870.32</v>
      </c>
      <c r="H51" s="33">
        <f>G51/G56</f>
        <v>0.40587398121558704</v>
      </c>
      <c r="I51" s="4"/>
    </row>
    <row r="52" spans="2:12" x14ac:dyDescent="0.3">
      <c r="B52" s="29" t="s">
        <v>12</v>
      </c>
      <c r="C52" s="14"/>
      <c r="D52" s="9">
        <v>2806.89</v>
      </c>
      <c r="E52" s="32">
        <f>D52/D56</f>
        <v>3.8139652308184814E-2</v>
      </c>
      <c r="F52" s="16">
        <v>15000</v>
      </c>
      <c r="G52" s="34">
        <f>D52+F52</f>
        <v>17806.89</v>
      </c>
      <c r="H52" s="33">
        <f>G52/G56</f>
        <v>0.24195768031169484</v>
      </c>
      <c r="I52" s="4"/>
    </row>
    <row r="53" spans="2:12" x14ac:dyDescent="0.3">
      <c r="B53" s="29" t="s">
        <v>17</v>
      </c>
      <c r="C53" s="14"/>
      <c r="D53" s="9">
        <v>6166.68</v>
      </c>
      <c r="E53" s="32">
        <f>D53/D56</f>
        <v>8.3792037128579022E-2</v>
      </c>
      <c r="F53" s="16">
        <v>0</v>
      </c>
      <c r="G53" s="34">
        <f>D53+F53</f>
        <v>6166.68</v>
      </c>
      <c r="H53" s="33">
        <f>G53/G56</f>
        <v>8.3792037128579022E-2</v>
      </c>
      <c r="I53" s="4"/>
    </row>
    <row r="54" spans="2:12" x14ac:dyDescent="0.3">
      <c r="B54" s="29" t="s">
        <v>13</v>
      </c>
      <c r="C54" s="14"/>
      <c r="D54" s="9">
        <f>D25+D26</f>
        <v>38351.17</v>
      </c>
      <c r="E54" s="32">
        <f>D54/D56</f>
        <v>0.5211106560684915</v>
      </c>
      <c r="F54" s="16">
        <v>-20000</v>
      </c>
      <c r="G54" s="34">
        <f>D54+F54</f>
        <v>18351.169999999998</v>
      </c>
      <c r="H54" s="33">
        <f>G54/G56</f>
        <v>0.24935328539714485</v>
      </c>
      <c r="I54" s="4"/>
    </row>
    <row r="55" spans="2:12" x14ac:dyDescent="0.3">
      <c r="B55" s="29" t="s">
        <v>18</v>
      </c>
      <c r="C55" s="14"/>
      <c r="D55" s="9">
        <v>1400</v>
      </c>
      <c r="E55" s="32">
        <f>D55/D56</f>
        <v>1.9023015946994268E-2</v>
      </c>
      <c r="F55" s="16"/>
      <c r="G55" s="34">
        <f>D55+F55</f>
        <v>1400</v>
      </c>
      <c r="H55" s="33">
        <f>G55/G56</f>
        <v>1.9023015946994268E-2</v>
      </c>
      <c r="I55" s="4"/>
    </row>
    <row r="56" spans="2:12" x14ac:dyDescent="0.3">
      <c r="B56" s="14" t="s">
        <v>40</v>
      </c>
      <c r="C56" s="14"/>
      <c r="D56" s="10">
        <f>SUM(D51:D55)</f>
        <v>73595.06</v>
      </c>
      <c r="E56" s="32">
        <f>SUM(E51:E55)</f>
        <v>1</v>
      </c>
      <c r="F56" s="16"/>
      <c r="G56" s="44">
        <f>SUM(G51:G55)</f>
        <v>73595.06</v>
      </c>
      <c r="H56" s="33">
        <f>SUM(H51:H55)</f>
        <v>1</v>
      </c>
      <c r="I56" s="4"/>
    </row>
    <row r="57" spans="2:12" x14ac:dyDescent="0.3">
      <c r="B57" s="14"/>
      <c r="C57" s="14"/>
      <c r="D57" s="14"/>
      <c r="E57" s="14"/>
      <c r="F57" s="14"/>
      <c r="G57" s="50"/>
      <c r="H57" s="14"/>
      <c r="I57" s="22"/>
    </row>
    <row r="58" spans="2:12" x14ac:dyDescent="0.3">
      <c r="B58" s="22"/>
      <c r="C58" s="22"/>
      <c r="D58" s="22"/>
      <c r="E58" s="22"/>
      <c r="F58" s="22"/>
      <c r="G58" s="22"/>
      <c r="H58" s="22"/>
      <c r="I58" s="22"/>
    </row>
    <row r="59" spans="2:12" x14ac:dyDescent="0.3">
      <c r="B59" s="175" t="s">
        <v>78</v>
      </c>
      <c r="C59" s="175"/>
      <c r="D59" s="175"/>
      <c r="E59" s="175"/>
      <c r="F59" s="175"/>
      <c r="G59" s="175"/>
      <c r="H59" s="176"/>
      <c r="I59" s="22"/>
    </row>
    <row r="60" spans="2:12" ht="15" customHeight="1" thickBot="1" x14ac:dyDescent="0.35">
      <c r="B60" s="28" t="s">
        <v>25</v>
      </c>
      <c r="C60" s="20"/>
      <c r="D60" s="20" t="s">
        <v>59</v>
      </c>
      <c r="E60" s="5" t="s">
        <v>26</v>
      </c>
      <c r="F60" s="20" t="s">
        <v>53</v>
      </c>
      <c r="G60" s="52" t="s">
        <v>44</v>
      </c>
      <c r="H60" s="20"/>
      <c r="I60" s="22"/>
    </row>
    <row r="61" spans="2:12" ht="18" customHeight="1" x14ac:dyDescent="0.35">
      <c r="B61" s="29" t="s">
        <v>16</v>
      </c>
      <c r="C61" s="14"/>
      <c r="D61" s="9">
        <f>E27</f>
        <v>20729.91</v>
      </c>
      <c r="E61" s="32">
        <f>D61/D66</f>
        <v>0.36586550069255303</v>
      </c>
      <c r="F61" s="16">
        <v>0</v>
      </c>
      <c r="G61" s="83">
        <v>20129</v>
      </c>
      <c r="H61" s="33">
        <f>G61/G66</f>
        <v>0.35906806060256863</v>
      </c>
      <c r="I61" s="72"/>
      <c r="J61" s="167"/>
      <c r="K61" s="167"/>
      <c r="L61" s="167"/>
    </row>
    <row r="62" spans="2:12" ht="14.4" customHeight="1" x14ac:dyDescent="0.3">
      <c r="B62" s="29" t="s">
        <v>12</v>
      </c>
      <c r="C62" s="14"/>
      <c r="D62" s="9">
        <f>E23</f>
        <v>1546.4</v>
      </c>
      <c r="E62" s="32">
        <f>D62/D66</f>
        <v>2.7292661196838968E-2</v>
      </c>
      <c r="F62" s="16">
        <v>12000</v>
      </c>
      <c r="G62" s="34">
        <f>D62+F62</f>
        <v>13546.4</v>
      </c>
      <c r="H62" s="33">
        <f>G62/G66</f>
        <v>0.24164536619537161</v>
      </c>
      <c r="I62" s="22"/>
      <c r="J62" s="170"/>
      <c r="K62" s="170"/>
      <c r="L62" s="170"/>
    </row>
    <row r="63" spans="2:12" ht="14.4" customHeight="1" x14ac:dyDescent="0.3">
      <c r="B63" s="29" t="s">
        <v>17</v>
      </c>
      <c r="C63" s="14"/>
      <c r="D63" s="9">
        <f>E28</f>
        <v>4534.6499999999996</v>
      </c>
      <c r="E63" s="32">
        <f>D63/D66</f>
        <v>8.0032763900831486E-2</v>
      </c>
      <c r="F63" s="16">
        <v>3000</v>
      </c>
      <c r="G63" s="34">
        <f>D63+F63</f>
        <v>7534.65</v>
      </c>
      <c r="H63" s="33">
        <f>G63/G66</f>
        <v>0.13440569143122577</v>
      </c>
      <c r="I63" s="22"/>
      <c r="J63" s="170"/>
      <c r="K63" s="170"/>
      <c r="L63" s="170"/>
    </row>
    <row r="64" spans="2:12" ht="14.4" customHeight="1" x14ac:dyDescent="0.3">
      <c r="B64" s="29" t="s">
        <v>13</v>
      </c>
      <c r="C64" s="14"/>
      <c r="D64" s="9">
        <f>E25+E26</f>
        <v>29848.959999999999</v>
      </c>
      <c r="E64" s="32">
        <f>D64/D66</f>
        <v>0.52680907420977652</v>
      </c>
      <c r="F64" s="16">
        <v>-15000</v>
      </c>
      <c r="G64" s="34">
        <f>D64+F64</f>
        <v>14848.96</v>
      </c>
      <c r="H64" s="33">
        <f>G64/G66</f>
        <v>0.26488088177083396</v>
      </c>
      <c r="I64" s="22"/>
      <c r="J64" s="170"/>
      <c r="K64" s="170"/>
      <c r="L64" s="170"/>
    </row>
    <row r="65" spans="2:12" ht="14.4" customHeight="1" x14ac:dyDescent="0.3">
      <c r="B65" s="29" t="s">
        <v>18</v>
      </c>
      <c r="C65" s="14"/>
      <c r="D65" s="9"/>
      <c r="E65" s="32">
        <f>D65/D66</f>
        <v>0</v>
      </c>
      <c r="F65" s="16">
        <f>SUM(F61:F64)</f>
        <v>0</v>
      </c>
      <c r="G65" s="34">
        <f>D65+F65</f>
        <v>0</v>
      </c>
      <c r="H65" s="33">
        <f>G65/G66</f>
        <v>0</v>
      </c>
      <c r="I65" s="22"/>
      <c r="J65" s="170"/>
      <c r="K65" s="170"/>
      <c r="L65" s="170"/>
    </row>
    <row r="66" spans="2:12" ht="15" customHeight="1" thickBot="1" x14ac:dyDescent="0.35">
      <c r="B66" s="14" t="s">
        <v>40</v>
      </c>
      <c r="C66" s="14"/>
      <c r="D66" s="10">
        <f>SUM(D61:D65)</f>
        <v>56659.92</v>
      </c>
      <c r="E66" s="32">
        <f>SUM(E61:E65)</f>
        <v>1</v>
      </c>
      <c r="F66" s="16"/>
      <c r="G66" s="44">
        <f>SUM(G61:G65)</f>
        <v>56059.01</v>
      </c>
      <c r="H66" s="33">
        <f>SUM(H61:H65)</f>
        <v>1</v>
      </c>
      <c r="I66" s="55"/>
      <c r="J66" s="173"/>
      <c r="K66" s="173"/>
      <c r="L66" s="173"/>
    </row>
    <row r="67" spans="2:12" x14ac:dyDescent="0.3">
      <c r="B67" s="22"/>
      <c r="C67" s="22"/>
      <c r="E67" s="22"/>
      <c r="F67" s="22"/>
      <c r="G67" s="22"/>
      <c r="H67" s="22"/>
      <c r="I67" s="22"/>
    </row>
    <row r="68" spans="2:12" x14ac:dyDescent="0.3">
      <c r="B68" s="22"/>
      <c r="C68" s="22"/>
      <c r="E68" s="22"/>
      <c r="F68" s="22"/>
      <c r="G68" s="22"/>
      <c r="H68" s="22"/>
      <c r="I68" s="22"/>
    </row>
    <row r="69" spans="2:12" ht="14.4" customHeight="1" x14ac:dyDescent="0.3">
      <c r="B69" s="177" t="s">
        <v>77</v>
      </c>
      <c r="C69" s="177"/>
      <c r="D69" s="177"/>
      <c r="E69" s="177"/>
      <c r="F69" s="177"/>
      <c r="G69" s="177"/>
      <c r="H69" s="177"/>
      <c r="J69" s="19"/>
    </row>
    <row r="70" spans="2:12" ht="24.6" x14ac:dyDescent="0.3">
      <c r="B70" s="28" t="s">
        <v>25</v>
      </c>
      <c r="C70" s="20"/>
      <c r="D70" s="62" t="s">
        <v>71</v>
      </c>
      <c r="E70" s="5" t="s">
        <v>26</v>
      </c>
      <c r="F70" s="20" t="s">
        <v>53</v>
      </c>
      <c r="G70" s="65" t="s">
        <v>44</v>
      </c>
      <c r="H70" s="20"/>
      <c r="J70" s="76"/>
    </row>
    <row r="71" spans="2:12" x14ac:dyDescent="0.3">
      <c r="B71" s="29" t="s">
        <v>16</v>
      </c>
      <c r="C71" s="14"/>
      <c r="D71" s="9">
        <v>19773.812999999998</v>
      </c>
      <c r="E71" s="32">
        <f>D71/D76</f>
        <v>0.35984214983751173</v>
      </c>
      <c r="F71" s="16">
        <v>2000</v>
      </c>
      <c r="G71" s="73">
        <f>D71+F71</f>
        <v>21773.812999999998</v>
      </c>
      <c r="H71" s="33">
        <f>G71/G76</f>
        <v>0.39623797798026922</v>
      </c>
      <c r="J71" s="76"/>
    </row>
    <row r="72" spans="2:12" x14ac:dyDescent="0.3">
      <c r="B72" s="29" t="s">
        <v>12</v>
      </c>
      <c r="C72" s="14"/>
      <c r="D72" s="9">
        <v>4838.66</v>
      </c>
      <c r="E72" s="32">
        <f>D72/D76</f>
        <v>8.8053518900617425E-2</v>
      </c>
      <c r="F72" s="16">
        <v>8000</v>
      </c>
      <c r="G72" s="73">
        <f>D72+F72</f>
        <v>12838.66</v>
      </c>
      <c r="H72" s="33">
        <f>G72/G76</f>
        <v>0.23363683147164732</v>
      </c>
      <c r="J72" s="76"/>
    </row>
    <row r="73" spans="2:12" x14ac:dyDescent="0.3">
      <c r="B73" s="29" t="s">
        <v>17</v>
      </c>
      <c r="C73" s="14"/>
      <c r="D73" s="9">
        <v>77.849999999999994</v>
      </c>
      <c r="E73" s="32">
        <f>D73/D76</f>
        <v>1.4167076104568345E-3</v>
      </c>
      <c r="F73" s="16">
        <v>2500</v>
      </c>
      <c r="G73" s="73">
        <f>D73+F73</f>
        <v>2577.85</v>
      </c>
      <c r="H73" s="33">
        <f>G73/G76</f>
        <v>4.6911492788903671E-2</v>
      </c>
      <c r="J73" s="19"/>
    </row>
    <row r="74" spans="2:12" x14ac:dyDescent="0.3">
      <c r="B74" s="29" t="s">
        <v>13</v>
      </c>
      <c r="C74" s="14"/>
      <c r="D74" s="75">
        <f>F25+F26</f>
        <v>27461.03</v>
      </c>
      <c r="E74" s="32">
        <f>D74/D76</f>
        <v>0.49973346425155357</v>
      </c>
      <c r="F74" s="16">
        <v>-12500</v>
      </c>
      <c r="G74" s="73">
        <f>D74+F74</f>
        <v>14961.029999999999</v>
      </c>
      <c r="H74" s="33">
        <f>G74/G76</f>
        <v>0.27225953835931938</v>
      </c>
      <c r="J74" s="19"/>
    </row>
    <row r="75" spans="2:12" x14ac:dyDescent="0.3">
      <c r="B75" s="29" t="s">
        <v>18</v>
      </c>
      <c r="C75" s="14"/>
      <c r="D75" s="58">
        <v>2800</v>
      </c>
      <c r="E75" s="32">
        <f>D75/D76</f>
        <v>5.0954159399860456E-2</v>
      </c>
      <c r="F75" s="16"/>
      <c r="G75" s="73">
        <f>D75+F75</f>
        <v>2800</v>
      </c>
      <c r="H75" s="33">
        <f>G75/G76</f>
        <v>5.0954159399860456E-2</v>
      </c>
      <c r="J75" s="19"/>
    </row>
    <row r="76" spans="2:12" x14ac:dyDescent="0.3">
      <c r="B76" s="14" t="s">
        <v>40</v>
      </c>
      <c r="C76" s="14"/>
      <c r="D76" s="59">
        <f>SUM(D71:D75)</f>
        <v>54951.352999999996</v>
      </c>
      <c r="E76" s="32">
        <f>SUM(E71:E75)</f>
        <v>1</v>
      </c>
      <c r="F76" s="16">
        <f>SUM(F71:F75)</f>
        <v>0</v>
      </c>
      <c r="G76" s="67">
        <f>SUM(G71:G75)</f>
        <v>54951.352999999996</v>
      </c>
      <c r="H76" s="33">
        <f>SUM(H71:H75)</f>
        <v>1</v>
      </c>
    </row>
    <row r="77" spans="2:12" x14ac:dyDescent="0.3">
      <c r="B77" s="22"/>
      <c r="C77" s="22"/>
      <c r="D77" s="110"/>
      <c r="E77" s="111"/>
      <c r="F77" s="112"/>
      <c r="G77" s="110"/>
      <c r="H77" s="109"/>
    </row>
    <row r="78" spans="2:12" x14ac:dyDescent="0.3">
      <c r="B78" s="177" t="s">
        <v>86</v>
      </c>
      <c r="C78" s="177"/>
      <c r="D78" s="177"/>
      <c r="E78" s="177"/>
      <c r="F78" s="177"/>
      <c r="G78" s="177"/>
      <c r="H78" s="177"/>
    </row>
    <row r="79" spans="2:12" ht="31.8" x14ac:dyDescent="0.3">
      <c r="B79" s="28" t="s">
        <v>25</v>
      </c>
      <c r="C79" s="20"/>
      <c r="D79" s="62" t="s">
        <v>87</v>
      </c>
      <c r="E79" s="5" t="s">
        <v>26</v>
      </c>
      <c r="F79" s="20" t="s">
        <v>53</v>
      </c>
      <c r="G79" s="65" t="s">
        <v>44</v>
      </c>
      <c r="H79" s="20"/>
      <c r="J79" s="122"/>
      <c r="L79" s="129" t="s">
        <v>101</v>
      </c>
    </row>
    <row r="80" spans="2:12" x14ac:dyDescent="0.3">
      <c r="B80" s="29" t="s">
        <v>16</v>
      </c>
      <c r="C80" s="14"/>
      <c r="D80" s="9">
        <v>20598</v>
      </c>
      <c r="E80" s="32">
        <f>D80/D85</f>
        <v>0.38930994726795065</v>
      </c>
      <c r="F80" s="16"/>
      <c r="G80" s="73">
        <f>D80+F80</f>
        <v>20598</v>
      </c>
      <c r="H80" s="33">
        <f>G80/G85</f>
        <v>0.38930994726795065</v>
      </c>
      <c r="J80" s="123">
        <v>97222.205179855344</v>
      </c>
      <c r="L80" s="124">
        <v>-13689</v>
      </c>
    </row>
    <row r="81" spans="2:12" x14ac:dyDescent="0.3">
      <c r="B81" s="29" t="s">
        <v>12</v>
      </c>
      <c r="C81" s="14"/>
      <c r="D81" s="9">
        <v>1475</v>
      </c>
      <c r="E81" s="32">
        <f>D81/D85</f>
        <v>2.7878054773289987E-2</v>
      </c>
      <c r="F81" s="16"/>
      <c r="G81" s="73">
        <f>D81+F81</f>
        <v>1475</v>
      </c>
      <c r="H81" s="33">
        <f>G81/G85</f>
        <v>2.7878054773289987E-2</v>
      </c>
      <c r="J81" s="123">
        <v>66666.654980472231</v>
      </c>
      <c r="L81" s="124">
        <v>-10563</v>
      </c>
    </row>
    <row r="82" spans="2:12" x14ac:dyDescent="0.3">
      <c r="B82" s="29" t="s">
        <v>17</v>
      </c>
      <c r="C82" s="14"/>
      <c r="D82" s="9">
        <v>90</v>
      </c>
      <c r="E82" s="32">
        <f>D82/D85</f>
        <v>1.7010338505736265E-3</v>
      </c>
      <c r="F82" s="16"/>
      <c r="G82" s="73">
        <f>D82+F82</f>
        <v>90</v>
      </c>
      <c r="H82" s="33">
        <f>G82/G85</f>
        <v>1.7010338505736265E-3</v>
      </c>
      <c r="J82" s="123">
        <v>38888.882071942142</v>
      </c>
      <c r="L82" s="124">
        <v>-2831</v>
      </c>
    </row>
    <row r="83" spans="2:12" x14ac:dyDescent="0.3">
      <c r="B83" s="29" t="s">
        <v>13</v>
      </c>
      <c r="C83" s="14"/>
      <c r="D83" s="75">
        <f>18712+10634</f>
        <v>29346</v>
      </c>
      <c r="E83" s="32">
        <f>D83/D85</f>
        <v>0.55465043754370713</v>
      </c>
      <c r="F83" s="16"/>
      <c r="G83" s="73">
        <f>D83+F83</f>
        <v>29346</v>
      </c>
      <c r="H83" s="33">
        <f>G83/G85</f>
        <v>0.55465043754370713</v>
      </c>
      <c r="J83" s="123">
        <v>69444.432271325248</v>
      </c>
      <c r="L83" s="124">
        <v>-5692</v>
      </c>
    </row>
    <row r="84" spans="2:12" x14ac:dyDescent="0.3">
      <c r="B84" s="29" t="s">
        <v>18</v>
      </c>
      <c r="C84" s="14"/>
      <c r="D84" s="58">
        <v>1400</v>
      </c>
      <c r="E84" s="32">
        <f>D84/D85</f>
        <v>2.6460526564478632E-2</v>
      </c>
      <c r="F84" s="16"/>
      <c r="G84" s="73">
        <f>D84+F84</f>
        <v>1400</v>
      </c>
      <c r="H84" s="33">
        <f>G84/G85</f>
        <v>2.6460526564478632E-2</v>
      </c>
      <c r="J84" s="123">
        <v>5555.5545817060201</v>
      </c>
      <c r="L84" s="124">
        <v>5394</v>
      </c>
    </row>
    <row r="85" spans="2:12" x14ac:dyDescent="0.3">
      <c r="B85" s="14" t="s">
        <v>40</v>
      </c>
      <c r="C85" s="14"/>
      <c r="D85" s="59">
        <f>SUM(D80:D84)</f>
        <v>52909</v>
      </c>
      <c r="E85" s="32">
        <f>SUM(E80:E84)</f>
        <v>1</v>
      </c>
      <c r="F85" s="16">
        <f>SUM(F80:F84)</f>
        <v>0</v>
      </c>
      <c r="G85" s="67">
        <f>SUM(G80:G84)</f>
        <v>52909</v>
      </c>
      <c r="H85" s="33">
        <f>SUM(H80:H84)</f>
        <v>1</v>
      </c>
      <c r="J85" s="123">
        <v>277777.72908530099</v>
      </c>
      <c r="L85" s="125">
        <f>SUM(L80:L84)</f>
        <v>-27381</v>
      </c>
    </row>
    <row r="86" spans="2:12" x14ac:dyDescent="0.3">
      <c r="B86" s="22"/>
      <c r="C86" s="22"/>
      <c r="D86" s="110"/>
      <c r="E86" s="111"/>
      <c r="F86" s="112"/>
      <c r="G86" s="110"/>
      <c r="H86" s="109"/>
      <c r="J86" s="121"/>
    </row>
    <row r="87" spans="2:12" ht="15" thickBot="1" x14ac:dyDescent="0.35"/>
    <row r="88" spans="2:12" ht="15" thickBot="1" x14ac:dyDescent="0.35">
      <c r="B88" s="178" t="s">
        <v>76</v>
      </c>
      <c r="C88" s="179"/>
      <c r="D88" s="179"/>
      <c r="E88" s="179"/>
      <c r="F88" s="179"/>
      <c r="G88" s="179"/>
      <c r="H88" s="179"/>
      <c r="I88" s="179"/>
      <c r="J88" s="179"/>
      <c r="K88" s="180"/>
    </row>
    <row r="89" spans="2:12" s="77" customFormat="1" x14ac:dyDescent="0.3">
      <c r="B89" s="85" t="s">
        <v>74</v>
      </c>
      <c r="C89" s="86"/>
      <c r="D89" s="86"/>
      <c r="E89" s="86"/>
      <c r="F89" s="87" t="s">
        <v>60</v>
      </c>
      <c r="G89" s="88" t="s">
        <v>61</v>
      </c>
      <c r="H89" s="88" t="s">
        <v>3</v>
      </c>
      <c r="I89" s="89" t="s">
        <v>4</v>
      </c>
      <c r="J89" s="90" t="s">
        <v>72</v>
      </c>
      <c r="K89" s="91" t="s">
        <v>75</v>
      </c>
    </row>
    <row r="90" spans="2:12" x14ac:dyDescent="0.3">
      <c r="B90" s="92" t="s">
        <v>16</v>
      </c>
      <c r="C90" s="68"/>
      <c r="D90" s="68"/>
      <c r="E90" s="68"/>
      <c r="F90" s="79">
        <v>29870.32</v>
      </c>
      <c r="G90" s="79">
        <v>20129</v>
      </c>
      <c r="H90" s="73">
        <f>21774</f>
        <v>21774</v>
      </c>
      <c r="I90" s="80">
        <v>20598</v>
      </c>
      <c r="J90" s="79">
        <v>97222.205179855344</v>
      </c>
      <c r="K90" s="93" t="e">
        <f>J90-#REF!</f>
        <v>#REF!</v>
      </c>
      <c r="L90" s="75"/>
    </row>
    <row r="91" spans="2:12" x14ac:dyDescent="0.3">
      <c r="B91" s="92" t="s">
        <v>12</v>
      </c>
      <c r="C91" s="68"/>
      <c r="D91" s="68"/>
      <c r="E91" s="68"/>
      <c r="F91" s="79">
        <v>17806.89</v>
      </c>
      <c r="G91" s="79">
        <v>13546.4</v>
      </c>
      <c r="H91" s="73">
        <f>12839</f>
        <v>12839</v>
      </c>
      <c r="I91" s="80">
        <v>1475</v>
      </c>
      <c r="J91" s="79">
        <v>66666.654980472231</v>
      </c>
      <c r="K91" s="93" t="e">
        <f>J91-#REF!</f>
        <v>#REF!</v>
      </c>
      <c r="L91" s="75"/>
    </row>
    <row r="92" spans="2:12" x14ac:dyDescent="0.3">
      <c r="B92" s="92" t="s">
        <v>17</v>
      </c>
      <c r="C92" s="68"/>
      <c r="D92" s="68"/>
      <c r="E92" s="68"/>
      <c r="F92" s="79">
        <v>6166.68</v>
      </c>
      <c r="G92" s="79">
        <v>7534.65</v>
      </c>
      <c r="H92" s="73">
        <v>2578</v>
      </c>
      <c r="I92" s="80">
        <v>90</v>
      </c>
      <c r="J92" s="79">
        <v>38888.882071942142</v>
      </c>
      <c r="K92" s="93" t="e">
        <f>J92-#REF!</f>
        <v>#REF!</v>
      </c>
      <c r="L92" s="75"/>
    </row>
    <row r="93" spans="2:12" x14ac:dyDescent="0.3">
      <c r="B93" s="92" t="s">
        <v>13</v>
      </c>
      <c r="C93" s="68"/>
      <c r="D93" s="68"/>
      <c r="E93" s="68"/>
      <c r="F93" s="79">
        <v>18351.169999999998</v>
      </c>
      <c r="G93" s="79">
        <v>14848.96</v>
      </c>
      <c r="H93" s="73">
        <v>14961</v>
      </c>
      <c r="I93" s="80">
        <v>29346</v>
      </c>
      <c r="J93" s="79">
        <v>69444.432271325248</v>
      </c>
      <c r="K93" s="93" t="e">
        <f>J93-#REF!</f>
        <v>#REF!</v>
      </c>
      <c r="L93" s="75"/>
    </row>
    <row r="94" spans="2:12" x14ac:dyDescent="0.3">
      <c r="B94" s="92" t="s">
        <v>18</v>
      </c>
      <c r="C94" s="68"/>
      <c r="D94" s="68"/>
      <c r="E94" s="68"/>
      <c r="F94" s="79">
        <v>1400</v>
      </c>
      <c r="G94" s="79">
        <v>0</v>
      </c>
      <c r="H94" s="73">
        <v>2800</v>
      </c>
      <c r="I94" s="80">
        <v>1400</v>
      </c>
      <c r="J94" s="79">
        <v>5555.5545817060201</v>
      </c>
      <c r="K94" s="93" t="e">
        <f>J94-#REF!</f>
        <v>#REF!</v>
      </c>
      <c r="L94" s="75"/>
    </row>
    <row r="95" spans="2:12" ht="15" thickBot="1" x14ac:dyDescent="0.35">
      <c r="B95" s="94" t="s">
        <v>80</v>
      </c>
      <c r="C95" s="95"/>
      <c r="D95" s="95"/>
      <c r="E95" s="95"/>
      <c r="F95" s="96">
        <v>73595.06</v>
      </c>
      <c r="G95" s="97">
        <v>56059.01</v>
      </c>
      <c r="H95" s="97">
        <f>SUM(H90:H94)</f>
        <v>54952</v>
      </c>
      <c r="I95" s="98">
        <f>SUM(I90:I94)</f>
        <v>52909</v>
      </c>
      <c r="J95" s="97">
        <v>277777.72908530099</v>
      </c>
      <c r="K95" s="99" t="e">
        <f>SUM(K90:K94)</f>
        <v>#REF!</v>
      </c>
    </row>
    <row r="96" spans="2:12" ht="21" customHeight="1" x14ac:dyDescent="0.3">
      <c r="F96" s="78"/>
      <c r="G96" s="78"/>
      <c r="H96" s="63"/>
      <c r="J96" s="84"/>
      <c r="K96" s="120"/>
      <c r="L96" s="75"/>
    </row>
    <row r="97" spans="2:13" ht="40.799999999999997" customHeight="1" x14ac:dyDescent="0.45">
      <c r="B97" s="162" t="s">
        <v>29</v>
      </c>
      <c r="C97" s="162"/>
      <c r="D97" s="162"/>
      <c r="E97" s="162"/>
      <c r="F97" s="55"/>
      <c r="G97" s="139">
        <v>2022</v>
      </c>
      <c r="H97" s="130" t="s">
        <v>60</v>
      </c>
      <c r="I97" s="141" t="s">
        <v>61</v>
      </c>
      <c r="J97" s="131" t="s">
        <v>4</v>
      </c>
      <c r="K97" s="132" t="s">
        <v>95</v>
      </c>
      <c r="M97" s="126"/>
    </row>
    <row r="98" spans="2:13" x14ac:dyDescent="0.3">
      <c r="B98" s="29" t="s">
        <v>16</v>
      </c>
      <c r="C98" s="14"/>
      <c r="D98" s="3">
        <v>0.35</v>
      </c>
      <c r="E98" s="21">
        <v>97222.205179855344</v>
      </c>
      <c r="F98" s="55"/>
      <c r="G98" s="130" t="s">
        <v>97</v>
      </c>
      <c r="H98" s="133">
        <v>23780</v>
      </c>
      <c r="I98" s="142">
        <v>26960</v>
      </c>
      <c r="J98" s="132">
        <v>21215</v>
      </c>
      <c r="K98" s="132">
        <v>97292</v>
      </c>
      <c r="M98" s="127"/>
    </row>
    <row r="99" spans="2:13" x14ac:dyDescent="0.3">
      <c r="B99" s="29" t="s">
        <v>12</v>
      </c>
      <c r="C99" s="14"/>
      <c r="D99" s="3">
        <v>0.24</v>
      </c>
      <c r="E99" s="21">
        <v>66666.654980472231</v>
      </c>
      <c r="F99" s="55"/>
      <c r="G99" s="130" t="s">
        <v>96</v>
      </c>
      <c r="H99" s="133">
        <v>18640</v>
      </c>
      <c r="I99" s="142">
        <v>22800</v>
      </c>
      <c r="J99" s="132">
        <v>23025</v>
      </c>
      <c r="K99" s="132">
        <v>86076</v>
      </c>
      <c r="M99" s="127"/>
    </row>
    <row r="100" spans="2:13" x14ac:dyDescent="0.3">
      <c r="B100" s="29" t="s">
        <v>17</v>
      </c>
      <c r="C100" s="14"/>
      <c r="D100" s="3">
        <v>0.14000000000000001</v>
      </c>
      <c r="E100" s="21">
        <v>38888.882071942142</v>
      </c>
      <c r="F100" s="55"/>
      <c r="G100" s="130" t="s">
        <v>98</v>
      </c>
      <c r="H100" s="133">
        <v>9955</v>
      </c>
      <c r="I100" s="133">
        <v>15358</v>
      </c>
      <c r="J100" s="132">
        <v>3500</v>
      </c>
      <c r="K100" s="132">
        <v>40587</v>
      </c>
    </row>
    <row r="101" spans="2:13" x14ac:dyDescent="0.3">
      <c r="B101" s="29" t="s">
        <v>13</v>
      </c>
      <c r="C101" s="14"/>
      <c r="D101" s="3">
        <v>0.25</v>
      </c>
      <c r="E101" s="21">
        <v>69444.432271325248</v>
      </c>
      <c r="F101" s="22"/>
      <c r="G101" s="130" t="s">
        <v>99</v>
      </c>
      <c r="H101" s="133">
        <v>22331</v>
      </c>
      <c r="I101" s="133">
        <v>21540</v>
      </c>
      <c r="J101" s="132">
        <v>15987</v>
      </c>
      <c r="K101" s="132">
        <v>73114</v>
      </c>
      <c r="M101" s="127"/>
    </row>
    <row r="102" spans="2:13" x14ac:dyDescent="0.3">
      <c r="B102" s="29" t="s">
        <v>18</v>
      </c>
      <c r="C102" s="14"/>
      <c r="D102" s="3">
        <v>0.02</v>
      </c>
      <c r="E102" s="21">
        <v>5555.5545817060201</v>
      </c>
      <c r="F102" s="22"/>
      <c r="G102" s="134" t="s">
        <v>100</v>
      </c>
      <c r="H102" s="135">
        <v>0</v>
      </c>
      <c r="I102" s="135">
        <v>0</v>
      </c>
      <c r="J102" s="136">
        <v>0</v>
      </c>
      <c r="K102" s="137"/>
      <c r="M102" s="127"/>
    </row>
    <row r="103" spans="2:13" x14ac:dyDescent="0.3">
      <c r="B103" s="14"/>
      <c r="C103" s="14"/>
      <c r="D103" s="3">
        <v>1</v>
      </c>
      <c r="E103" s="21">
        <v>277777.72908530099</v>
      </c>
      <c r="F103" s="22"/>
      <c r="G103" s="131"/>
      <c r="H103" s="131"/>
      <c r="I103" s="131"/>
      <c r="J103" s="131"/>
      <c r="K103" s="131"/>
      <c r="M103" s="127"/>
    </row>
    <row r="104" spans="2:13" x14ac:dyDescent="0.3">
      <c r="B104" s="14" t="s">
        <v>81</v>
      </c>
      <c r="C104" s="14"/>
      <c r="D104" s="14"/>
      <c r="E104" s="56">
        <v>277777.72908530099</v>
      </c>
      <c r="G104" s="131"/>
      <c r="H104" s="133">
        <v>74706</v>
      </c>
      <c r="I104" s="133">
        <v>86658</v>
      </c>
      <c r="J104" s="133">
        <v>63727</v>
      </c>
      <c r="K104" s="133">
        <v>297069</v>
      </c>
      <c r="M104" s="127"/>
    </row>
    <row r="105" spans="2:13" x14ac:dyDescent="0.3">
      <c r="G105" s="134" t="s">
        <v>94</v>
      </c>
      <c r="H105" s="138"/>
      <c r="I105" s="138"/>
      <c r="J105" s="138"/>
      <c r="K105" s="140">
        <v>268688</v>
      </c>
      <c r="M105" s="128"/>
    </row>
    <row r="106" spans="2:13" x14ac:dyDescent="0.3">
      <c r="K106" s="121">
        <f>K104-K105</f>
        <v>28381</v>
      </c>
    </row>
    <row r="107" spans="2:13" x14ac:dyDescent="0.3">
      <c r="K107">
        <v>5394</v>
      </c>
    </row>
    <row r="108" spans="2:13" x14ac:dyDescent="0.3">
      <c r="K108" s="121"/>
    </row>
  </sheetData>
  <mergeCells count="8">
    <mergeCell ref="B88:K88"/>
    <mergeCell ref="B97:E97"/>
    <mergeCell ref="B78:H78"/>
    <mergeCell ref="B1:H1"/>
    <mergeCell ref="B49:H49"/>
    <mergeCell ref="B59:H59"/>
    <mergeCell ref="J61:L66"/>
    <mergeCell ref="B69:H6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87F85-26E4-42E2-8D78-4DC313599CA1}">
  <dimension ref="B1:I44"/>
  <sheetViews>
    <sheetView tabSelected="1" topLeftCell="A16" zoomScale="85" zoomScaleNormal="85" workbookViewId="0">
      <selection activeCell="M9" sqref="M9"/>
    </sheetView>
  </sheetViews>
  <sheetFormatPr defaultRowHeight="14.4" x14ac:dyDescent="0.3"/>
  <cols>
    <col min="1" max="1" width="2" style="185" customWidth="1"/>
    <col min="2" max="2" width="35.6640625" style="185" customWidth="1"/>
    <col min="3" max="3" width="2" style="185" customWidth="1"/>
    <col min="4" max="4" width="9.33203125" style="185" bestFit="1" customWidth="1"/>
    <col min="5" max="16384" width="8.88671875" style="185"/>
  </cols>
  <sheetData>
    <row r="1" spans="2:8" ht="15" thickBot="1" x14ac:dyDescent="0.35"/>
    <row r="2" spans="2:8" ht="21" customHeight="1" x14ac:dyDescent="0.3">
      <c r="B2" s="181" t="s">
        <v>104</v>
      </c>
      <c r="C2" s="182"/>
      <c r="D2" s="182"/>
      <c r="E2" s="182"/>
      <c r="F2" s="182"/>
      <c r="G2" s="182"/>
      <c r="H2" s="183"/>
    </row>
    <row r="3" spans="2:8" ht="26.4" customHeight="1" x14ac:dyDescent="0.3">
      <c r="B3" s="186" t="s">
        <v>93</v>
      </c>
      <c r="C3" s="186"/>
      <c r="D3" s="187" t="s">
        <v>1</v>
      </c>
      <c r="E3" s="188" t="s">
        <v>2</v>
      </c>
      <c r="F3" s="189" t="s">
        <v>3</v>
      </c>
      <c r="G3" s="190" t="s">
        <v>4</v>
      </c>
      <c r="H3" s="186" t="s">
        <v>68</v>
      </c>
    </row>
    <row r="4" spans="2:8" x14ac:dyDescent="0.3">
      <c r="B4" s="14" t="s">
        <v>28</v>
      </c>
      <c r="C4" s="14"/>
      <c r="D4" s="21">
        <v>6647</v>
      </c>
      <c r="E4" s="21">
        <f>D40</f>
        <v>68911.830000000016</v>
      </c>
      <c r="F4" s="191">
        <f>E40</f>
        <v>111912.50000000001</v>
      </c>
      <c r="G4" s="192">
        <f>F40</f>
        <v>87817.467000000004</v>
      </c>
      <c r="H4" s="193"/>
    </row>
    <row r="5" spans="2:8" x14ac:dyDescent="0.3">
      <c r="B5" s="14" t="s">
        <v>54</v>
      </c>
      <c r="C5" s="14"/>
      <c r="D5" s="21">
        <v>6087</v>
      </c>
      <c r="E5" s="21"/>
      <c r="F5" s="191"/>
      <c r="G5" s="194"/>
      <c r="H5" s="193"/>
    </row>
    <row r="6" spans="2:8" x14ac:dyDescent="0.3">
      <c r="B6" s="14" t="s">
        <v>70</v>
      </c>
      <c r="C6" s="14"/>
      <c r="D6" s="191"/>
      <c r="E6" s="184">
        <v>601</v>
      </c>
      <c r="F6" s="193"/>
      <c r="G6" s="195"/>
      <c r="H6" s="193"/>
    </row>
    <row r="7" spans="2:8" x14ac:dyDescent="0.3">
      <c r="B7" s="14" t="s">
        <v>6</v>
      </c>
      <c r="C7" s="14"/>
      <c r="D7" s="56"/>
      <c r="E7" s="56"/>
      <c r="F7" s="193"/>
      <c r="G7" s="195"/>
      <c r="H7" s="193"/>
    </row>
    <row r="8" spans="2:8" x14ac:dyDescent="0.3">
      <c r="B8" s="14" t="s">
        <v>58</v>
      </c>
      <c r="C8" s="14"/>
      <c r="D8" s="56">
        <f>D4+D5+D6</f>
        <v>12734</v>
      </c>
      <c r="E8" s="56">
        <f>SUM(E4:E7)</f>
        <v>69512.830000000016</v>
      </c>
      <c r="F8" s="193">
        <f>SUM(F4:F7)</f>
        <v>111912.50000000001</v>
      </c>
      <c r="G8" s="195">
        <f>SUM(G4:G7)</f>
        <v>87817.467000000004</v>
      </c>
      <c r="H8" s="193"/>
    </row>
    <row r="9" spans="2:8" x14ac:dyDescent="0.3">
      <c r="B9" s="196" t="s">
        <v>7</v>
      </c>
      <c r="C9" s="196"/>
      <c r="D9" s="197"/>
      <c r="E9" s="197"/>
      <c r="F9" s="197"/>
      <c r="G9" s="198"/>
      <c r="H9" s="197"/>
    </row>
    <row r="10" spans="2:8" x14ac:dyDescent="0.3">
      <c r="B10" s="199"/>
      <c r="C10" s="199"/>
      <c r="D10" s="21"/>
      <c r="E10" s="21"/>
      <c r="F10" s="191"/>
      <c r="G10" s="194"/>
      <c r="H10" s="191"/>
    </row>
    <row r="11" spans="2:8" x14ac:dyDescent="0.3">
      <c r="B11" s="199" t="s">
        <v>31</v>
      </c>
      <c r="C11" s="199"/>
      <c r="D11" s="21"/>
      <c r="E11" s="21"/>
      <c r="F11" s="191"/>
      <c r="G11" s="194"/>
      <c r="H11" s="191"/>
    </row>
    <row r="12" spans="2:8" x14ac:dyDescent="0.3">
      <c r="B12" s="200" t="s">
        <v>43</v>
      </c>
      <c r="C12" s="200"/>
      <c r="D12" s="21">
        <v>600</v>
      </c>
      <c r="E12" s="21">
        <v>316.85000000000002</v>
      </c>
      <c r="F12" s="191"/>
      <c r="G12" s="194"/>
      <c r="H12" s="191">
        <f>SUM(D12:G12)</f>
        <v>916.85</v>
      </c>
    </row>
    <row r="13" spans="2:8" x14ac:dyDescent="0.3">
      <c r="B13" s="200" t="s">
        <v>41</v>
      </c>
      <c r="C13" s="200"/>
      <c r="D13" s="21">
        <v>250</v>
      </c>
      <c r="E13" s="21"/>
      <c r="F13" s="191"/>
      <c r="G13" s="194"/>
      <c r="H13" s="191">
        <f>SUM(D13:G13)</f>
        <v>250</v>
      </c>
    </row>
    <row r="14" spans="2:8" x14ac:dyDescent="0.3">
      <c r="B14" s="200" t="s">
        <v>88</v>
      </c>
      <c r="C14" s="200"/>
      <c r="D14" s="21"/>
      <c r="E14" s="21"/>
      <c r="F14" s="191"/>
      <c r="G14" s="194">
        <v>20000</v>
      </c>
      <c r="H14" s="191">
        <f>SUM(G14)</f>
        <v>20000</v>
      </c>
    </row>
    <row r="15" spans="2:8" x14ac:dyDescent="0.3">
      <c r="B15" s="14" t="s">
        <v>9</v>
      </c>
      <c r="C15" s="200"/>
      <c r="D15" s="21"/>
      <c r="E15" s="21"/>
      <c r="F15" s="191"/>
      <c r="G15" s="194"/>
      <c r="H15" s="191"/>
    </row>
    <row r="16" spans="2:8" x14ac:dyDescent="0.3">
      <c r="B16" s="199" t="s">
        <v>32</v>
      </c>
      <c r="C16" s="200"/>
      <c r="D16" s="21"/>
      <c r="E16" s="21"/>
      <c r="F16" s="191"/>
      <c r="G16" s="194"/>
      <c r="H16" s="191"/>
    </row>
    <row r="17" spans="2:9" x14ac:dyDescent="0.3">
      <c r="B17" s="14" t="s">
        <v>8</v>
      </c>
      <c r="C17" s="14"/>
      <c r="D17" s="201">
        <v>148523</v>
      </c>
      <c r="E17" s="21">
        <v>99649.22</v>
      </c>
      <c r="F17" s="191">
        <v>30856.32</v>
      </c>
      <c r="G17" s="194">
        <v>0</v>
      </c>
      <c r="H17" s="191">
        <f>SUM(D17:G17)</f>
        <v>279028.53999999998</v>
      </c>
      <c r="I17" s="202"/>
    </row>
    <row r="18" spans="2:9" ht="15" thickBot="1" x14ac:dyDescent="0.35">
      <c r="B18" s="14" t="s">
        <v>10</v>
      </c>
      <c r="C18" s="14"/>
      <c r="D18" s="203">
        <f>SUM(D12:D17)</f>
        <v>149373</v>
      </c>
      <c r="E18" s="203">
        <f>SUM(E12:E17)</f>
        <v>99966.07</v>
      </c>
      <c r="F18" s="143">
        <f>SUM(F12:F17)</f>
        <v>30856.32</v>
      </c>
      <c r="G18" s="151">
        <f>SUM(G12:G17)</f>
        <v>20000</v>
      </c>
      <c r="H18" s="203">
        <f>SUM(H12:H17)</f>
        <v>300195.38999999996</v>
      </c>
    </row>
    <row r="19" spans="2:9" x14ac:dyDescent="0.3">
      <c r="B19" s="204" t="s">
        <v>11</v>
      </c>
      <c r="C19" s="204"/>
      <c r="D19" s="205">
        <f>D18+D8</f>
        <v>162107</v>
      </c>
      <c r="E19" s="206">
        <f>E18+E8</f>
        <v>169478.90000000002</v>
      </c>
      <c r="F19" s="207">
        <f>F18+F8</f>
        <v>142768.82</v>
      </c>
      <c r="G19" s="208">
        <f>G8+G18</f>
        <v>107817.467</v>
      </c>
      <c r="H19" s="206"/>
    </row>
    <row r="20" spans="2:9" x14ac:dyDescent="0.3">
      <c r="B20" s="196" t="s">
        <v>82</v>
      </c>
      <c r="C20" s="147"/>
      <c r="D20" s="197"/>
      <c r="E20" s="197"/>
      <c r="F20" s="197"/>
      <c r="G20" s="198"/>
      <c r="H20" s="197"/>
    </row>
    <row r="21" spans="2:9" x14ac:dyDescent="0.3">
      <c r="B21" s="20" t="s">
        <v>36</v>
      </c>
      <c r="C21" s="20"/>
      <c r="D21" s="209"/>
      <c r="E21" s="210"/>
      <c r="F21" s="211"/>
      <c r="G21" s="212"/>
      <c r="H21" s="211"/>
    </row>
    <row r="22" spans="2:9" x14ac:dyDescent="0.3">
      <c r="B22" s="213" t="s">
        <v>12</v>
      </c>
      <c r="C22" s="213"/>
      <c r="D22" s="21">
        <v>2807</v>
      </c>
      <c r="E22" s="21">
        <v>1546.4</v>
      </c>
      <c r="F22" s="191">
        <v>4838.66</v>
      </c>
      <c r="G22" s="194">
        <v>1474.88</v>
      </c>
      <c r="H22" s="191">
        <f t="shared" ref="H22:H27" si="0">SUM(D22:G22)</f>
        <v>10666.939999999999</v>
      </c>
    </row>
    <row r="23" spans="2:9" x14ac:dyDescent="0.3">
      <c r="B23" s="213" t="s">
        <v>13</v>
      </c>
      <c r="C23" s="213"/>
      <c r="D23" s="14"/>
      <c r="E23" s="21"/>
      <c r="F23" s="191"/>
      <c r="G23" s="194"/>
      <c r="H23" s="191">
        <f t="shared" si="0"/>
        <v>0</v>
      </c>
    </row>
    <row r="24" spans="2:9" x14ac:dyDescent="0.3">
      <c r="B24" s="213" t="s">
        <v>46</v>
      </c>
      <c r="C24" s="14"/>
      <c r="D24" s="191">
        <v>21190</v>
      </c>
      <c r="E24" s="21">
        <v>21899.439999999999</v>
      </c>
      <c r="F24" s="191">
        <v>19293</v>
      </c>
      <c r="G24" s="194">
        <v>18712</v>
      </c>
      <c r="H24" s="191">
        <f t="shared" si="0"/>
        <v>81094.44</v>
      </c>
    </row>
    <row r="25" spans="2:9" x14ac:dyDescent="0.3">
      <c r="B25" s="213" t="s">
        <v>15</v>
      </c>
      <c r="C25" s="14"/>
      <c r="D25" s="191">
        <v>17161.169999999998</v>
      </c>
      <c r="E25" s="21">
        <v>7949.52</v>
      </c>
      <c r="F25" s="191">
        <v>8168.03</v>
      </c>
      <c r="G25" s="194">
        <v>10634</v>
      </c>
      <c r="H25" s="191">
        <f t="shared" si="0"/>
        <v>43912.72</v>
      </c>
    </row>
    <row r="26" spans="2:9" x14ac:dyDescent="0.3">
      <c r="B26" s="213" t="s">
        <v>16</v>
      </c>
      <c r="C26" s="213"/>
      <c r="D26" s="21">
        <f>24870.32</f>
        <v>24870.32</v>
      </c>
      <c r="E26" s="21">
        <v>20729.91</v>
      </c>
      <c r="F26" s="191">
        <v>19773.812999999998</v>
      </c>
      <c r="G26" s="194">
        <v>20598</v>
      </c>
      <c r="H26" s="191">
        <f t="shared" si="0"/>
        <v>85972.042999999991</v>
      </c>
    </row>
    <row r="27" spans="2:9" ht="15" thickBot="1" x14ac:dyDescent="0.35">
      <c r="B27" s="213" t="s">
        <v>17</v>
      </c>
      <c r="C27" s="213"/>
      <c r="D27" s="203">
        <v>6166.68</v>
      </c>
      <c r="E27" s="203">
        <v>4534.6499999999996</v>
      </c>
      <c r="F27" s="143">
        <v>77.849999999999994</v>
      </c>
      <c r="G27" s="214">
        <v>90</v>
      </c>
      <c r="H27" s="143">
        <f t="shared" si="0"/>
        <v>10869.18</v>
      </c>
    </row>
    <row r="28" spans="2:9" x14ac:dyDescent="0.3">
      <c r="B28" s="215" t="s">
        <v>33</v>
      </c>
      <c r="C28" s="215"/>
      <c r="D28" s="207">
        <f>SUM(D22:D27)</f>
        <v>72195.169999999984</v>
      </c>
      <c r="E28" s="206">
        <f>SUM(E22:E27)</f>
        <v>56659.920000000006</v>
      </c>
      <c r="F28" s="207">
        <f>SUM(F22:F27)</f>
        <v>52151.352999999996</v>
      </c>
      <c r="G28" s="216">
        <f>SUM(G22:G27)</f>
        <v>51508.880000000005</v>
      </c>
      <c r="H28" s="206">
        <f>SUM(D28:G28)</f>
        <v>232515.323</v>
      </c>
    </row>
    <row r="29" spans="2:9" x14ac:dyDescent="0.3">
      <c r="B29" s="199" t="s">
        <v>83</v>
      </c>
      <c r="C29" s="215"/>
      <c r="D29" s="193"/>
      <c r="E29" s="56"/>
      <c r="F29" s="193"/>
      <c r="G29" s="195"/>
      <c r="H29" s="56"/>
    </row>
    <row r="30" spans="2:9" x14ac:dyDescent="0.3">
      <c r="B30" s="200" t="s">
        <v>66</v>
      </c>
      <c r="C30" s="215"/>
      <c r="D30" s="193"/>
      <c r="E30" s="21">
        <v>906.48</v>
      </c>
      <c r="F30" s="193"/>
      <c r="G30" s="195"/>
      <c r="H30" s="56"/>
    </row>
    <row r="31" spans="2:9" ht="15" thickBot="1" x14ac:dyDescent="0.35">
      <c r="B31" s="199" t="s">
        <v>88</v>
      </c>
      <c r="C31" s="215"/>
      <c r="D31" s="217"/>
      <c r="E31" s="218"/>
      <c r="F31" s="217"/>
      <c r="G31" s="219"/>
      <c r="H31" s="56"/>
    </row>
    <row r="32" spans="2:9" x14ac:dyDescent="0.3">
      <c r="B32" s="199" t="s">
        <v>69</v>
      </c>
      <c r="C32" s="215"/>
      <c r="D32" s="207">
        <f>SUM(D28:D31)</f>
        <v>72195.169999999984</v>
      </c>
      <c r="E32" s="206">
        <f>SUM(E28:E31)</f>
        <v>57566.400000000009</v>
      </c>
      <c r="F32" s="207">
        <f>SUM(F28:F31)</f>
        <v>52151.352999999996</v>
      </c>
      <c r="G32" s="216">
        <f>SUM(G28:G31)</f>
        <v>51508.880000000005</v>
      </c>
      <c r="H32" s="56"/>
    </row>
    <row r="33" spans="2:8" x14ac:dyDescent="0.3">
      <c r="B33" s="220" t="s">
        <v>91</v>
      </c>
      <c r="C33" s="221"/>
      <c r="D33" s="21"/>
      <c r="E33" s="21"/>
      <c r="F33" s="222"/>
      <c r="G33" s="194"/>
      <c r="H33" s="21"/>
    </row>
    <row r="34" spans="2:8" x14ac:dyDescent="0.3">
      <c r="B34" s="213" t="s">
        <v>105</v>
      </c>
      <c r="C34" s="213"/>
      <c r="D34" s="21">
        <v>15000</v>
      </c>
      <c r="E34" s="21"/>
      <c r="F34" s="191"/>
      <c r="G34" s="194"/>
      <c r="H34" s="21"/>
    </row>
    <row r="35" spans="2:8" x14ac:dyDescent="0.3">
      <c r="B35" s="213" t="s">
        <v>90</v>
      </c>
      <c r="C35" s="213"/>
      <c r="D35" s="21"/>
      <c r="E35" s="21"/>
      <c r="F35" s="191"/>
      <c r="G35" s="194">
        <v>20000</v>
      </c>
      <c r="H35" s="21"/>
    </row>
    <row r="36" spans="2:8" x14ac:dyDescent="0.3">
      <c r="B36" s="213" t="s">
        <v>102</v>
      </c>
      <c r="C36" s="213"/>
      <c r="D36" s="21">
        <v>6000</v>
      </c>
      <c r="E36" s="21">
        <v>0</v>
      </c>
      <c r="F36" s="191">
        <v>2800</v>
      </c>
      <c r="G36" s="194">
        <v>1400</v>
      </c>
      <c r="H36" s="21"/>
    </row>
    <row r="37" spans="2:8" ht="15" thickBot="1" x14ac:dyDescent="0.35">
      <c r="B37" s="223" t="s">
        <v>92</v>
      </c>
      <c r="C37" s="224"/>
      <c r="D37" s="218">
        <f>D34+D36</f>
        <v>21000</v>
      </c>
      <c r="E37" s="203">
        <v>0</v>
      </c>
      <c r="F37" s="143">
        <f>F36+F35+F34</f>
        <v>2800</v>
      </c>
      <c r="G37" s="151">
        <f>G34+G35+G36</f>
        <v>21400</v>
      </c>
      <c r="H37" s="21"/>
    </row>
    <row r="38" spans="2:8" x14ac:dyDescent="0.3">
      <c r="B38" s="225" t="s">
        <v>106</v>
      </c>
      <c r="C38" s="226"/>
      <c r="D38" s="206">
        <f>D28+D37</f>
        <v>93195.169999999984</v>
      </c>
      <c r="E38" s="206">
        <f>E32+E37</f>
        <v>57566.400000000009</v>
      </c>
      <c r="F38" s="207">
        <f>F32+F37</f>
        <v>54951.352999999996</v>
      </c>
      <c r="G38" s="216">
        <f>G32+G37</f>
        <v>72908.88</v>
      </c>
      <c r="H38" s="21"/>
    </row>
    <row r="39" spans="2:8" x14ac:dyDescent="0.3">
      <c r="B39" s="196" t="s">
        <v>19</v>
      </c>
      <c r="C39" s="227"/>
      <c r="D39" s="147"/>
      <c r="E39" s="197"/>
      <c r="F39" s="228"/>
      <c r="G39" s="229"/>
      <c r="H39" s="197"/>
    </row>
    <row r="40" spans="2:8" x14ac:dyDescent="0.3">
      <c r="B40" s="14" t="s">
        <v>42</v>
      </c>
      <c r="C40" s="14"/>
      <c r="D40" s="191">
        <f>D19-D38</f>
        <v>68911.830000000016</v>
      </c>
      <c r="E40" s="21">
        <f>E19-E38</f>
        <v>111912.50000000001</v>
      </c>
      <c r="F40" s="191">
        <f>F19-F38</f>
        <v>87817.467000000004</v>
      </c>
      <c r="G40" s="192">
        <f>G19-G38</f>
        <v>34908.587</v>
      </c>
      <c r="H40" s="21"/>
    </row>
    <row r="41" spans="2:8" x14ac:dyDescent="0.3">
      <c r="B41" s="204" t="s">
        <v>107</v>
      </c>
      <c r="C41" s="204"/>
      <c r="D41" s="21"/>
      <c r="E41" s="56"/>
      <c r="F41" s="193"/>
      <c r="G41" s="195"/>
      <c r="H41" s="56"/>
    </row>
    <row r="42" spans="2:8" x14ac:dyDescent="0.3">
      <c r="B42" s="14" t="s">
        <v>20</v>
      </c>
      <c r="C42" s="14"/>
      <c r="D42" s="21">
        <v>6000</v>
      </c>
      <c r="E42" s="21">
        <v>6000</v>
      </c>
      <c r="F42" s="191">
        <v>8800</v>
      </c>
      <c r="G42" s="194">
        <v>10200</v>
      </c>
      <c r="H42" s="21"/>
    </row>
    <row r="43" spans="2:8" x14ac:dyDescent="0.3">
      <c r="B43" s="14" t="s">
        <v>21</v>
      </c>
      <c r="C43" s="14"/>
      <c r="D43" s="21">
        <v>30</v>
      </c>
      <c r="E43" s="230">
        <v>30</v>
      </c>
      <c r="F43" s="231">
        <v>30</v>
      </c>
      <c r="G43" s="232">
        <v>20030</v>
      </c>
      <c r="H43" s="56"/>
    </row>
    <row r="44" spans="2:8" x14ac:dyDescent="0.3">
      <c r="B44" s="204" t="s">
        <v>103</v>
      </c>
      <c r="C44" s="14"/>
      <c r="D44" s="56">
        <f>D40+D42+D43</f>
        <v>74941.830000000016</v>
      </c>
      <c r="E44" s="56">
        <f>E40+E42+E43</f>
        <v>117942.50000000001</v>
      </c>
      <c r="F44" s="193">
        <f>F40+F42+F43</f>
        <v>96647.467000000004</v>
      </c>
      <c r="G44" s="233">
        <f>G40+G42+G43</f>
        <v>65138.587</v>
      </c>
      <c r="H44" s="56"/>
    </row>
  </sheetData>
  <mergeCells count="1">
    <mergeCell ref="B2:H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Q4 Board Rep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miguelfer</dc:creator>
  <cp:lastModifiedBy>Miguel Fernandez</cp:lastModifiedBy>
  <cp:lastPrinted>2023-07-24T01:09:16Z</cp:lastPrinted>
  <dcterms:created xsi:type="dcterms:W3CDTF">2023-01-30T01:38:46Z</dcterms:created>
  <dcterms:modified xsi:type="dcterms:W3CDTF">2024-01-30T04:19:05Z</dcterms:modified>
</cp:coreProperties>
</file>